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 activeTab="1"/>
  </bookViews>
  <sheets>
    <sheet name="ten geleide" sheetId="9" r:id="rId1"/>
    <sheet name="stap 1 mijn inkomsten" sheetId="1" r:id="rId2"/>
    <sheet name="Stap 2 mijn leefkosten" sheetId="2" r:id="rId3"/>
    <sheet name="Stap 3 mijn ondersteuning" sheetId="3" r:id="rId4"/>
    <sheet name="Stap 4 mijn woon-huishoudkosten" sheetId="4" r:id="rId5"/>
    <sheet name="Stap 5 eenmalige uitgaven" sheetId="6" r:id="rId6"/>
    <sheet name="stap 6 mijn overzicht" sheetId="5" r:id="rId7"/>
    <sheet name="loonkostentabel" sheetId="8" r:id="rId8"/>
    <sheet name="bijlage loonkost" sheetId="7" r:id="rId9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6"/>
  <c r="D14" i="1" l="1"/>
  <c r="C26" i="4"/>
  <c r="D16" i="1"/>
  <c r="C46" i="7" l="1"/>
  <c r="C34"/>
  <c r="C29"/>
  <c r="C25"/>
  <c r="C30" s="1"/>
  <c r="C26" l="1"/>
  <c r="C35"/>
  <c r="C36" s="1"/>
  <c r="C31"/>
  <c r="D19" i="1"/>
  <c r="C26" i="6"/>
  <c r="C15"/>
  <c r="C39" i="7" l="1"/>
  <c r="C29" i="6"/>
  <c r="D3" i="1"/>
  <c r="C40" i="7" l="1"/>
  <c r="C44"/>
  <c r="C21" i="4"/>
  <c r="E164" i="3"/>
  <c r="E169" s="1"/>
  <c r="C13" i="5" s="1"/>
  <c r="T138" i="3"/>
  <c r="T35"/>
  <c r="T34"/>
  <c r="T164" s="1"/>
  <c r="T169" s="1"/>
  <c r="C14" i="5" s="1"/>
  <c r="C15" l="1"/>
  <c r="C28" i="4"/>
  <c r="C48" i="7"/>
  <c r="E26" i="8"/>
  <c r="G26" s="1"/>
  <c r="E24"/>
  <c r="E23"/>
  <c r="G23" s="1"/>
  <c r="E22"/>
  <c r="G22" s="1"/>
  <c r="E20"/>
  <c r="G20" s="1"/>
  <c r="E19"/>
  <c r="E18"/>
  <c r="G24"/>
  <c r="J24" s="1"/>
  <c r="C23"/>
  <c r="C24" s="1"/>
  <c r="G19"/>
  <c r="J19" s="1"/>
  <c r="G18"/>
  <c r="H18" s="1"/>
  <c r="K18" s="1"/>
  <c r="G14"/>
  <c r="J14" s="1"/>
  <c r="J7"/>
  <c r="I6"/>
  <c r="L6" s="1"/>
  <c r="G12"/>
  <c r="J12" s="1"/>
  <c r="G11"/>
  <c r="I11" s="1"/>
  <c r="L11" s="1"/>
  <c r="C11"/>
  <c r="C12" s="1"/>
  <c r="G10"/>
  <c r="J10" s="1"/>
  <c r="G7"/>
  <c r="H7" s="1"/>
  <c r="K7" s="1"/>
  <c r="G8"/>
  <c r="J8" s="1"/>
  <c r="G6"/>
  <c r="J6" s="1"/>
  <c r="J26" l="1"/>
  <c r="H26"/>
  <c r="K26" s="1"/>
  <c r="I12"/>
  <c r="L12" s="1"/>
  <c r="H14"/>
  <c r="K14" s="1"/>
  <c r="H8"/>
  <c r="K8" s="1"/>
  <c r="H12"/>
  <c r="K12" s="1"/>
  <c r="I7"/>
  <c r="L7" s="1"/>
  <c r="H6"/>
  <c r="K6" s="1"/>
  <c r="H11"/>
  <c r="K11" s="1"/>
  <c r="I8"/>
  <c r="L8" s="1"/>
  <c r="J11"/>
  <c r="I14"/>
  <c r="L14" s="1"/>
  <c r="H10"/>
  <c r="K10" s="1"/>
  <c r="I10"/>
  <c r="L10" s="1"/>
  <c r="J18"/>
  <c r="H24"/>
  <c r="K24" s="1"/>
  <c r="I24"/>
  <c r="L24" s="1"/>
  <c r="H23"/>
  <c r="K23" s="1"/>
  <c r="I23"/>
  <c r="L23" s="1"/>
  <c r="J22"/>
  <c r="H22"/>
  <c r="K22" s="1"/>
  <c r="I20"/>
  <c r="L20" s="1"/>
  <c r="J20"/>
  <c r="H20"/>
  <c r="K20" s="1"/>
  <c r="H19"/>
  <c r="K19" s="1"/>
  <c r="I18"/>
  <c r="L18" s="1"/>
  <c r="I19"/>
  <c r="L19" s="1"/>
  <c r="I22"/>
  <c r="L22" s="1"/>
  <c r="J23"/>
  <c r="I26"/>
  <c r="L26" s="1"/>
  <c r="C13" i="7" l="1"/>
  <c r="C9"/>
  <c r="C10" s="1"/>
  <c r="C17" l="1"/>
  <c r="C18" s="1"/>
  <c r="C19" s="1"/>
  <c r="C50" s="1"/>
  <c r="C54" s="1"/>
  <c r="C55" s="1"/>
  <c r="C56" l="1"/>
  <c r="E22" i="2" l="1"/>
  <c r="C22"/>
  <c r="C21" i="5" l="1"/>
  <c r="C12"/>
  <c r="C18"/>
  <c r="C23" l="1"/>
  <c r="C9"/>
  <c r="C11" l="1"/>
  <c r="C4" s="1"/>
  <c r="C3" i="4" l="1"/>
  <c r="H2" i="3"/>
  <c r="C3" i="2"/>
</calcChain>
</file>

<file path=xl/comments1.xml><?xml version="1.0" encoding="utf-8"?>
<comments xmlns="http://schemas.openxmlformats.org/spreadsheetml/2006/main">
  <authors>
    <author>Jan</author>
  </authors>
  <commentList>
    <comment ref="D31" authorId="0">
      <text>
        <r>
          <rPr>
            <b/>
            <sz val="9"/>
            <color indexed="81"/>
            <rFont val="Tahoma"/>
            <family val="2"/>
          </rPr>
          <t>ik: ik ga in de voor en namiddag in dagbesteding en betaal 9,6 euro per dag</t>
        </r>
      </text>
    </comment>
  </commentList>
</comments>
</file>

<file path=xl/sharedStrings.xml><?xml version="1.0" encoding="utf-8"?>
<sst xmlns="http://schemas.openxmlformats.org/spreadsheetml/2006/main" count="399" uniqueCount="238">
  <si>
    <t>persoon 2</t>
  </si>
  <si>
    <t>persoon 3</t>
  </si>
  <si>
    <t>persoon 4</t>
  </si>
  <si>
    <t>persoon 5</t>
  </si>
  <si>
    <t>persoon 6</t>
  </si>
  <si>
    <t>persoon 7</t>
  </si>
  <si>
    <t>persoon 8</t>
  </si>
  <si>
    <t>totaal</t>
  </si>
  <si>
    <t>kleding</t>
  </si>
  <si>
    <t>schoenen</t>
  </si>
  <si>
    <t>toiletartikelen( shampoo, deodorant,…)</t>
  </si>
  <si>
    <t>kapper (4 maal per jaar)</t>
  </si>
  <si>
    <t>mutualiteitskosten  (….)</t>
  </si>
  <si>
    <t>farmacie</t>
  </si>
  <si>
    <t>leefkosten</t>
  </si>
  <si>
    <t>activiteit</t>
  </si>
  <si>
    <t>kost</t>
  </si>
  <si>
    <t>opstaan</t>
  </si>
  <si>
    <t>eten</t>
  </si>
  <si>
    <t>dagbested</t>
  </si>
  <si>
    <t>sport</t>
  </si>
  <si>
    <t>TV</t>
  </si>
  <si>
    <t>naar bed</t>
  </si>
  <si>
    <t>poetsen</t>
  </si>
  <si>
    <t>inkopen</t>
  </si>
  <si>
    <t>hobby</t>
  </si>
  <si>
    <t>vrij thuis</t>
  </si>
  <si>
    <t>EGW</t>
  </si>
  <si>
    <t>kosten hobby</t>
  </si>
  <si>
    <t>Beddengoed en linnen</t>
  </si>
  <si>
    <t>internet</t>
  </si>
  <si>
    <t>onderhoudskosten toestellen</t>
  </si>
  <si>
    <t>brandverzekering</t>
  </si>
  <si>
    <t>familiale verzekering</t>
  </si>
  <si>
    <t>aanpassingen aan de woning</t>
  </si>
  <si>
    <t>hulpmiddelen</t>
  </si>
  <si>
    <t>tussenkomst aanpassingen huis</t>
  </si>
  <si>
    <t>tussenkomst hulpmiddelen</t>
  </si>
  <si>
    <t>verhuiskosten</t>
  </si>
  <si>
    <t>Eenmalige uitgaven</t>
  </si>
  <si>
    <t>leefkosten individueel</t>
  </si>
  <si>
    <t>ondersteuning individeel</t>
  </si>
  <si>
    <t>ondersteuning collectief</t>
  </si>
  <si>
    <t>maandelijkse inkomsten</t>
  </si>
  <si>
    <t>eenmalige tussenkomsten</t>
  </si>
  <si>
    <t>Totaal</t>
  </si>
  <si>
    <t>Eenmalige tussenkomsten in min</t>
  </si>
  <si>
    <t>gsm</t>
  </si>
  <si>
    <t>Per maand</t>
  </si>
  <si>
    <t>Woonkost</t>
  </si>
  <si>
    <t>Totaal eenmalige kosten</t>
  </si>
  <si>
    <t>samen</t>
  </si>
  <si>
    <t>Ma</t>
  </si>
  <si>
    <t>Di</t>
  </si>
  <si>
    <t>Woe</t>
  </si>
  <si>
    <t>Don</t>
  </si>
  <si>
    <t>Vrij</t>
  </si>
  <si>
    <t>Za</t>
  </si>
  <si>
    <t>Zo</t>
  </si>
  <si>
    <t>uurkost</t>
  </si>
  <si>
    <t>richtprijs</t>
  </si>
  <si>
    <t xml:space="preserve">vervoerskosten </t>
  </si>
  <si>
    <t>niveau</t>
  </si>
  <si>
    <t>jaarkost alles in</t>
  </si>
  <si>
    <t>inzetbare uren</t>
  </si>
  <si>
    <t>functie</t>
  </si>
  <si>
    <t>opvoeder</t>
  </si>
  <si>
    <t>A1/B1c</t>
  </si>
  <si>
    <t>zorgende</t>
  </si>
  <si>
    <t>B2a</t>
  </si>
  <si>
    <t>zaterdag</t>
  </si>
  <si>
    <t>zondag</t>
  </si>
  <si>
    <t>nacht week</t>
  </si>
  <si>
    <t xml:space="preserve">richtinggevende berekening van de loonkost per uur </t>
  </si>
  <si>
    <t>B2b</t>
  </si>
  <si>
    <t>humaniora</t>
  </si>
  <si>
    <t>nacht zat</t>
  </si>
  <si>
    <t>nacht zon</t>
  </si>
  <si>
    <t>uren</t>
  </si>
  <si>
    <t>in dienst</t>
  </si>
  <si>
    <t>via zorgaanbieder</t>
  </si>
  <si>
    <t>mijn eigen inkomsten</t>
  </si>
  <si>
    <t>inkomsten uit werk</t>
  </si>
  <si>
    <t xml:space="preserve">andere inkomsten </t>
  </si>
  <si>
    <t>tussenkomsten overheid</t>
  </si>
  <si>
    <t>integratietegemoetkoming</t>
  </si>
  <si>
    <t>basisondersteuningsbudget</t>
  </si>
  <si>
    <t>Uit wat bestaat mijn inkomen?</t>
  </si>
  <si>
    <t>varia</t>
  </si>
  <si>
    <t>ondersteuning door eigen netwerk</t>
  </si>
  <si>
    <t>reguliere diensten zoals thuiszorg</t>
  </si>
  <si>
    <t xml:space="preserve">lichte gespecialiseerde ondersteuning </t>
  </si>
  <si>
    <t>intensieve gespecialiseerde ondersteuning</t>
  </si>
  <si>
    <t>wat kost me dit</t>
  </si>
  <si>
    <t>gratis of tegen een vrijwilligersvergoeding van 35 euro per 8 uur</t>
  </si>
  <si>
    <t>je betaalt een opleg (remgeld) afhankelijk van de dienst</t>
  </si>
  <si>
    <t>de overheid bepaalt het bedrag (momenteel meestal 5 euro/uur)</t>
  </si>
  <si>
    <t>je onderhandelt met de zorgaanbieder over de prijs</t>
  </si>
  <si>
    <t>eigen personeel tewerkstellen</t>
  </si>
  <si>
    <r>
      <rPr>
        <b/>
        <sz val="11"/>
        <color theme="1"/>
        <rFont val="Calibri"/>
        <family val="2"/>
        <scheme val="minor"/>
      </rPr>
      <t>opmerking!</t>
    </r>
    <r>
      <rPr>
        <sz val="11"/>
        <color theme="1"/>
        <rFont val="Calibri"/>
        <family val="2"/>
        <scheme val="minor"/>
      </rPr>
      <t xml:space="preserve"> je kan er voor kiezen om samen met anderen ondersteuning in te huren. Indien dit zo is, vul dan de kost onder 'samen' in</t>
    </r>
  </si>
  <si>
    <t>begeleid</t>
  </si>
  <si>
    <t>naar bib</t>
  </si>
  <si>
    <t>voetbal</t>
  </si>
  <si>
    <t>was en plas</t>
  </si>
  <si>
    <t>andere kosten</t>
  </si>
  <si>
    <t>MIJN MAANDBUDGET</t>
  </si>
  <si>
    <t>RESTERENDE MAANDBUDGET</t>
  </si>
  <si>
    <t>RESTEREND MAANDBUDGET</t>
  </si>
  <si>
    <t>extra aansluitingskosten</t>
  </si>
  <si>
    <t>tegemoetkoming voor hulp van derden</t>
  </si>
  <si>
    <t>de zorgverzekering</t>
  </si>
  <si>
    <t>personenbelasting</t>
  </si>
  <si>
    <t>Uitgaven min inkomsten</t>
  </si>
  <si>
    <t>Wat hou ik maandelijks over</t>
  </si>
  <si>
    <t xml:space="preserve">woning/huishoudkost </t>
  </si>
  <si>
    <t>Wat moet ik opleggen</t>
  </si>
  <si>
    <t>maandelijkse uitgaven totaal</t>
  </si>
  <si>
    <t>mijn maandoverzicht</t>
  </si>
  <si>
    <t>mijn overzicht eenmalige uitgaven</t>
  </si>
  <si>
    <t>Hoeveel uren per dag werkt hij/zij</t>
  </si>
  <si>
    <t>Hoeveel uren is het personeelslid effectief aan het werk?</t>
  </si>
  <si>
    <t>Hoeveel ziektedagen (2,5%) breng je best in mindering?</t>
  </si>
  <si>
    <t>Stap 1: Hoeveel uren werkt een full-time personeelslid effectief?</t>
  </si>
  <si>
    <t>Stap 2: hoe bereken je ruwweg de effectieve uurkost?</t>
  </si>
  <si>
    <t>Hoeveel dagen werkt hij/zij ?</t>
  </si>
  <si>
    <t>Hoeveel werkweken zijn er?</t>
  </si>
  <si>
    <t>Hoeveel dagen werkt hij/zij volgens contract?</t>
  </si>
  <si>
    <t>Hoeveel betaalde feestdagen moet je in mindering brengen?</t>
  </si>
  <si>
    <t>hoeveel betaalde verlofdagen moet je in mindering brengen?</t>
  </si>
  <si>
    <t>Hoeveel conventionele  dagen moet je in mindering brengen?</t>
  </si>
  <si>
    <t>haard en stand op het vakantiegeld</t>
  </si>
  <si>
    <t>het totaal van percentage dat van toepassing is (92%)</t>
  </si>
  <si>
    <t>de eindejaarspremie</t>
  </si>
  <si>
    <t>haard en stand op de eindejaarspremie</t>
  </si>
  <si>
    <t>het totaal van percentage dat van toepassing is</t>
  </si>
  <si>
    <t>verzekeringkost 0,36%</t>
  </si>
  <si>
    <t>woon-werkvergoeding voor 222 dagen</t>
  </si>
  <si>
    <t>Totale jaarkost</t>
  </si>
  <si>
    <t>berekening vakantiegeld op een jaar</t>
  </si>
  <si>
    <t>berekening eindejaarspremie op een jaar</t>
  </si>
  <si>
    <t>jaarlijkse diverse kosten</t>
  </si>
  <si>
    <t>Stap 3 Hoe bereken je de uurkost als je inhuurt via/bij een aanbieder</t>
  </si>
  <si>
    <t>Effecieve uurkost is de totale jaarkost gedeeld door de effectieve uren</t>
  </si>
  <si>
    <t>je neemt de effectieve berekende uurkost</t>
  </si>
  <si>
    <t>een ruwe berekening van de loonkost per uur</t>
  </si>
  <si>
    <t xml:space="preserve">voeding: 3 maaltijden per dag (9€/dag) </t>
  </si>
  <si>
    <t xml:space="preserve"> Stap 1 Ik zet al mijn inkomsten van één maand op een rij</t>
  </si>
  <si>
    <t>Stap 2 Ik zet al mijn leefkosten op een rij</t>
  </si>
  <si>
    <t>Stap 3 Hoeveel kost mijn ondersteuning per maand?</t>
  </si>
  <si>
    <t>Stap 5 ik zet mijn eenmalige uitgaven op een rij en kijk waar ik tussenkomsten kan krijgen</t>
  </si>
  <si>
    <t>Stap 6 Ik maak een overzicht van mijn uitgaven en inkomsten</t>
  </si>
  <si>
    <t>Hoeveel effectieve dagen zijn er over?</t>
  </si>
  <si>
    <t>jaarloon (louter de rood gekleurde cijfers opzoeken en  invullen!)</t>
  </si>
  <si>
    <t>Stap 4 Ik breng mijn woon en huishoudkosten in beeld</t>
  </si>
  <si>
    <t>Tussenkomsten overheid</t>
  </si>
  <si>
    <t>de installatiepremie</t>
  </si>
  <si>
    <t>mijn maandelijkse huurkost</t>
  </si>
  <si>
    <t>mijn maandelijkse huursubsidie</t>
  </si>
  <si>
    <t>mijn maandelijske  huurpremie</t>
  </si>
  <si>
    <t>Totaal van inkomsten overheid</t>
  </si>
  <si>
    <t>Totaal uitgaven woonkost</t>
  </si>
  <si>
    <t>opfrissen en inrichten  woning</t>
  </si>
  <si>
    <t>huurwaarborg</t>
  </si>
  <si>
    <t>Hoe vul ik deze bladen in</t>
  </si>
  <si>
    <t>In het rood werd bij wijze van voorbeeld een projectfinanciering opgenomen</t>
  </si>
  <si>
    <t>Situatie</t>
  </si>
  <si>
    <t>Stap 1 De inkomsten</t>
  </si>
  <si>
    <t>Stap 2 De leefkosten</t>
  </si>
  <si>
    <t>Stap 3 De ondersteuningskosten</t>
  </si>
  <si>
    <t>Stap 5 De eenmalige kosten</t>
  </si>
  <si>
    <t>Stap 6 Het overzicht</t>
  </si>
  <si>
    <t>Eric gaat alleen wonen en huurt een appartement in een blok van drie appartementen</t>
  </si>
  <si>
    <t>inkomensvervangende tegemoetkoming  /leefloon/ werkloosheidsuitkering</t>
  </si>
  <si>
    <t>Eric heeft een inkomensvervangende tegemoetkoming van categorie B - alleenwonend</t>
  </si>
  <si>
    <t>Eric heeft een integratietegemoetkoming van categorie 3</t>
  </si>
  <si>
    <t xml:space="preserve">Eric betaalt  438 euro per maand om zijn leefkosten te dekken </t>
  </si>
  <si>
    <t>Eric</t>
  </si>
  <si>
    <t xml:space="preserve">Eric gaat naar de dagbesteding </t>
  </si>
  <si>
    <t>Eric gaat maandag met iemand anders sporten en deelt de kosten</t>
  </si>
  <si>
    <t>Eric gaat zaterdag naar het voetbal en deelt de kosten met iemand anders</t>
  </si>
  <si>
    <t>Eric betaalt een huur  van 510 euro</t>
  </si>
  <si>
    <t xml:space="preserve">kleine herstellingen woning </t>
  </si>
  <si>
    <t>Eric betaalt  EGW, reserveert een bedrag voor kleine herstellingen van de woning en was en plas</t>
  </si>
  <si>
    <t>Eric heeft een integratietegemoetkoming van categorie 3 van 6.254,92 euro per jaar: per maand is dit 521,24 euro</t>
  </si>
  <si>
    <t>Eric krijgt 200 euro zakgeld per maand van zijn ouders</t>
  </si>
  <si>
    <t>Eric rekent 30 euro per maand aan vervoerskosten</t>
  </si>
  <si>
    <t>Eric gaat maandag met anderen sporten, betaalt zelf zijn ticket en deelt de kosten van ondersteuning door een vrijwilliger (35 euro door 8 uur)</t>
  </si>
  <si>
    <t>per week</t>
  </si>
  <si>
    <t>Eric frist de woning op ten bedrage van 1.200 euro</t>
  </si>
  <si>
    <t>Eric betaalt drie maanden huur als huurwaarborg</t>
  </si>
  <si>
    <t xml:space="preserve">Eric gaat naar de dagbesteding en betaalt 12 euro per dag inclusief vervoer </t>
  </si>
  <si>
    <t>Eric krijgt op woensdag thuisbegeleiding aan 5 euro per uur</t>
  </si>
  <si>
    <t xml:space="preserve">Eric gaat op zaterdag met vrienden naar zijn voetbalclub, hij betaalt zelf zijn ticket en deelt de kosten van vervoer </t>
  </si>
  <si>
    <t>zie toelichting excelblad 'personeelskost'</t>
  </si>
  <si>
    <t>Stap 4 De woon- en huishoudkosten</t>
  </si>
  <si>
    <t>Eric ontvangt een huursubsidie omdat hij van een niet-aangepaste woning naar een aangepaste woning verhuist</t>
  </si>
  <si>
    <t>Eric ontvangt een installatiepremie ter waarde van drie maanden huur</t>
  </si>
  <si>
    <t xml:space="preserve">Eric houdt na alle kosten en tussenkomsten 5 euro per maand over </t>
  </si>
  <si>
    <t>Eric heeft een inkomensvervangende tegemoetkoming van categorie B - alleenwonend van 10.009,56 euro per jaar: dit is 834,13 euro per maand</t>
  </si>
  <si>
    <t xml:space="preserve">RESTEREND MAANDBUDGET  </t>
  </si>
  <si>
    <t>Eric betaalt  438 euro per maand om zijn leefkosten te dekken en baseert zich op de richtinggevende tarieven uit het worddocument</t>
  </si>
  <si>
    <t>dokterskosten</t>
  </si>
  <si>
    <t>Eric betaalt  EGW, reserveert een bedrag voor kleine herstellingen van de woning en voor was en plas</t>
  </si>
  <si>
    <t>bijzonder solidariteitsfonds</t>
  </si>
  <si>
    <t>algemene belastingvoordelen</t>
  </si>
  <si>
    <t>anciënniteit</t>
  </si>
  <si>
    <t>Voor hoeveel uren wordt hij/zij betaald?</t>
  </si>
  <si>
    <t>Voor hoeveel uren wordt het personeelslid betaald?</t>
  </si>
  <si>
    <t>Hoeveel uren werkt hij/zij effectief?</t>
  </si>
  <si>
    <t>Je vult hier de eventuele haard- en standtoelage per jaar in</t>
  </si>
  <si>
    <t>totaal loon</t>
  </si>
  <si>
    <t xml:space="preserve">het dubbel vakantiegeld </t>
  </si>
  <si>
    <t>RSZ-berekening op een jaar</t>
  </si>
  <si>
    <t>Bedrag waarop RSZ betaald moet worden</t>
  </si>
  <si>
    <t>berekening aan de hand van RSZ-percentage 35,25%</t>
  </si>
  <si>
    <t>bedrijfsgeneeskundige dienst</t>
  </si>
  <si>
    <t>beheerskost sociaal secretariaat</t>
  </si>
  <si>
    <t>Je rekent 15 procent overheadkosten bij de uurkost</t>
  </si>
  <si>
    <t xml:space="preserve">De richtinggevende onderhandelingsprijs is </t>
  </si>
  <si>
    <t>Je vult hier jaarloon in via de baremalijst van de sector</t>
  </si>
  <si>
    <t>op wie doe ik een beroep</t>
  </si>
  <si>
    <t xml:space="preserve">Gebruik de handleiding in word  </t>
  </si>
  <si>
    <t>Hoe vul ik de diverse bladen in</t>
  </si>
  <si>
    <t>Vul louter de cellen in die NIET in het geel gemarkeerd zijn, de geel gemarkeerde cellen zijn automatisch berekende totalen</t>
  </si>
  <si>
    <t xml:space="preserve">Start met het invullen van 'stap 1 de inkomsten' </t>
  </si>
  <si>
    <t xml:space="preserve">Vervolgens vul je de stap in die je zelf het eerst wil invullen: dit kan bijvoorbeeld 'Stap 3 de ondersteuning' zijn of 'Stap 2 de leefkosten' </t>
  </si>
  <si>
    <t>Telkens je een stap invult, verschijnt bovenaan in de gele balk het resterende bedrag dat nog beschikbaar is per persoon en voor het collectief</t>
  </si>
  <si>
    <t>Zo kan je gradueel alle stappen invullen volgens een zelf gekozen volgorde en weet je steeds wat er nog beschikbaar is aan budget</t>
  </si>
  <si>
    <t>Dit systeem van automatische verrekening van het resterende bedrag laat toe om te puzzelen tot de rekening klopt voor eenieder</t>
  </si>
  <si>
    <t>De totalen per kolom worden per blad automatisch berekend in 'Stap 6 Overzicht', dit blad hoef je niet in te vullen</t>
  </si>
  <si>
    <t xml:space="preserve">Bij de bladen 'loonkostentabel' en 'bijlage loonkost' vind je een beetje  achtergrondinformatie over loonkosten </t>
  </si>
  <si>
    <t>Alle formules mogen naar vrij inzicht en naar noodzaak nog gewijzigd worden. Deze excel is slechts een basisinstrument</t>
  </si>
  <si>
    <t>Let op bij 'Stap 5 eenmalige uitgaven'</t>
  </si>
  <si>
    <t>Dit blad behandelt uitgaven en tussenkomsten die een éénmalig karakter hebben</t>
  </si>
  <si>
    <t>Deze uitgaven en tussenkomsten worden niet verrekend in de reguliere maandkosten, ze staan op zich</t>
  </si>
  <si>
    <t>Deze uitgaven en tussenkomsten worden dus NIET gekoppeld aan de saldo's die je in de ander stappen bovenaan ziet verschijnen</t>
  </si>
  <si>
    <t>De reden is dat deze eenmalige uitgaven van spaargeld of gift (cash) betaald kunnen worden</t>
  </si>
  <si>
    <t>persoonsvolgend budget</t>
  </si>
</sst>
</file>

<file path=xl/styles.xml><?xml version="1.0" encoding="utf-8"?>
<styleSheet xmlns="http://schemas.openxmlformats.org/spreadsheetml/2006/main">
  <numFmts count="3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[$€-813]\ * #,##0.00_ ;_ [$€-813]\ * \-#,##0.00_ ;_ [$€-813]\ * &quot;-&quot;??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9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9">
    <xf numFmtId="0" fontId="0" fillId="0" borderId="0" xfId="0"/>
    <xf numFmtId="0" fontId="0" fillId="0" borderId="0" xfId="0" applyFont="1"/>
    <xf numFmtId="164" fontId="0" fillId="0" borderId="0" xfId="0" applyNumberFormat="1"/>
    <xf numFmtId="0" fontId="2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/>
    <xf numFmtId="164" fontId="0" fillId="0" borderId="0" xfId="0" applyNumberForma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8" fillId="11" borderId="1" xfId="0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0" fillId="0" borderId="0" xfId="0" applyFont="1" applyBorder="1"/>
    <xf numFmtId="0" fontId="5" fillId="0" borderId="0" xfId="0" applyFont="1" applyBorder="1"/>
    <xf numFmtId="0" fontId="5" fillId="0" borderId="2" xfId="0" applyFont="1" applyFill="1" applyBorder="1"/>
    <xf numFmtId="0" fontId="0" fillId="4" borderId="1" xfId="0" applyFill="1" applyBorder="1"/>
    <xf numFmtId="0" fontId="0" fillId="11" borderId="1" xfId="0" applyFill="1" applyBorder="1"/>
    <xf numFmtId="0" fontId="5" fillId="0" borderId="1" xfId="0" applyFont="1" applyFill="1" applyBorder="1"/>
    <xf numFmtId="164" fontId="5" fillId="4" borderId="1" xfId="0" applyNumberFormat="1" applyFont="1" applyFill="1" applyBorder="1"/>
    <xf numFmtId="0" fontId="4" fillId="13" borderId="1" xfId="0" applyFont="1" applyFill="1" applyBorder="1"/>
    <xf numFmtId="0" fontId="0" fillId="13" borderId="1" xfId="0" applyFill="1" applyBorder="1"/>
    <xf numFmtId="164" fontId="3" fillId="0" borderId="0" xfId="0" applyNumberFormat="1" applyFont="1"/>
    <xf numFmtId="164" fontId="3" fillId="2" borderId="8" xfId="0" applyNumberFormat="1" applyFont="1" applyFill="1" applyBorder="1"/>
    <xf numFmtId="0" fontId="0" fillId="0" borderId="0" xfId="0" applyNumberFormat="1"/>
    <xf numFmtId="0" fontId="5" fillId="0" borderId="0" xfId="0" applyNumberFormat="1" applyFont="1"/>
    <xf numFmtId="0" fontId="0" fillId="0" borderId="0" xfId="0" applyNumberFormat="1" applyBorder="1"/>
    <xf numFmtId="0" fontId="5" fillId="0" borderId="0" xfId="0" applyNumberFormat="1" applyFont="1" applyBorder="1"/>
    <xf numFmtId="0" fontId="9" fillId="0" borderId="2" xfId="1" applyNumberFormat="1" applyFont="1" applyFill="1" applyBorder="1"/>
    <xf numFmtId="0" fontId="9" fillId="11" borderId="2" xfId="1" applyNumberFormat="1" applyFont="1" applyFill="1" applyBorder="1"/>
    <xf numFmtId="0" fontId="4" fillId="0" borderId="3" xfId="2" applyNumberFormat="1" applyFont="1" applyBorder="1"/>
    <xf numFmtId="0" fontId="0" fillId="11" borderId="3" xfId="2" applyNumberFormat="1" applyFont="1" applyFill="1" applyBorder="1"/>
    <xf numFmtId="0" fontId="4" fillId="0" borderId="1" xfId="2" applyNumberFormat="1" applyFont="1" applyBorder="1"/>
    <xf numFmtId="0" fontId="0" fillId="11" borderId="1" xfId="2" applyNumberFormat="1" applyFont="1" applyFill="1" applyBorder="1"/>
    <xf numFmtId="0" fontId="4" fillId="0" borderId="1" xfId="2" applyNumberFormat="1" applyFont="1" applyFill="1" applyBorder="1"/>
    <xf numFmtId="0" fontId="3" fillId="0" borderId="0" xfId="0" applyNumberFormat="1" applyFont="1"/>
    <xf numFmtId="0" fontId="12" fillId="0" borderId="3" xfId="0" applyNumberFormat="1" applyFont="1" applyBorder="1"/>
    <xf numFmtId="0" fontId="4" fillId="0" borderId="3" xfId="0" applyNumberFormat="1" applyFont="1" applyBorder="1"/>
    <xf numFmtId="0" fontId="13" fillId="0" borderId="1" xfId="0" applyNumberFormat="1" applyFont="1" applyBorder="1"/>
    <xf numFmtId="0" fontId="13" fillId="11" borderId="1" xfId="0" applyFont="1" applyFill="1" applyBorder="1"/>
    <xf numFmtId="0" fontId="13" fillId="12" borderId="1" xfId="0" applyFont="1" applyFill="1" applyBorder="1"/>
    <xf numFmtId="0" fontId="13" fillId="0" borderId="2" xfId="0" applyNumberFormat="1" applyFont="1" applyBorder="1"/>
    <xf numFmtId="0" fontId="13" fillId="11" borderId="2" xfId="0" applyFont="1" applyFill="1" applyBorder="1"/>
    <xf numFmtId="0" fontId="13" fillId="4" borderId="2" xfId="0" applyFont="1" applyFill="1" applyBorder="1"/>
    <xf numFmtId="0" fontId="12" fillId="11" borderId="3" xfId="0" applyFont="1" applyFill="1" applyBorder="1"/>
    <xf numFmtId="0" fontId="12" fillId="0" borderId="1" xfId="0" applyNumberFormat="1" applyFont="1" applyBorder="1"/>
    <xf numFmtId="0" fontId="12" fillId="11" borderId="1" xfId="0" applyFont="1" applyFill="1" applyBorder="1"/>
    <xf numFmtId="0" fontId="14" fillId="4" borderId="1" xfId="0" applyFont="1" applyFill="1" applyBorder="1"/>
    <xf numFmtId="0" fontId="13" fillId="4" borderId="1" xfId="0" applyFont="1" applyFill="1" applyBorder="1"/>
    <xf numFmtId="0" fontId="13" fillId="5" borderId="1" xfId="0" applyFont="1" applyFill="1" applyBorder="1"/>
    <xf numFmtId="0" fontId="13" fillId="6" borderId="1" xfId="0" applyFont="1" applyFill="1" applyBorder="1"/>
    <xf numFmtId="0" fontId="13" fillId="7" borderId="1" xfId="0" applyFont="1" applyFill="1" applyBorder="1"/>
    <xf numFmtId="0" fontId="13" fillId="3" borderId="1" xfId="0" applyFont="1" applyFill="1" applyBorder="1"/>
    <xf numFmtId="0" fontId="13" fillId="8" borderId="1" xfId="0" applyFont="1" applyFill="1" applyBorder="1"/>
    <xf numFmtId="0" fontId="13" fillId="9" borderId="1" xfId="0" applyFont="1" applyFill="1" applyBorder="1"/>
    <xf numFmtId="0" fontId="13" fillId="10" borderId="1" xfId="0" applyFont="1" applyFill="1" applyBorder="1"/>
    <xf numFmtId="0" fontId="14" fillId="0" borderId="0" xfId="0" applyNumberFormat="1" applyFont="1"/>
    <xf numFmtId="0" fontId="14" fillId="0" borderId="0" xfId="0" applyFont="1"/>
    <xf numFmtId="0" fontId="13" fillId="0" borderId="1" xfId="0" applyFont="1" applyFill="1" applyBorder="1"/>
    <xf numFmtId="0" fontId="12" fillId="0" borderId="0" xfId="0" applyFont="1" applyFill="1" applyBorder="1"/>
    <xf numFmtId="0" fontId="13" fillId="0" borderId="0" xfId="0" applyNumberFormat="1" applyFont="1" applyFill="1" applyBorder="1"/>
    <xf numFmtId="0" fontId="13" fillId="0" borderId="0" xfId="0" applyFont="1" applyFill="1" applyBorder="1"/>
    <xf numFmtId="0" fontId="14" fillId="0" borderId="1" xfId="0" applyFont="1" applyFill="1" applyBorder="1"/>
    <xf numFmtId="9" fontId="0" fillId="0" borderId="0" xfId="0" applyNumberFormat="1"/>
    <xf numFmtId="9" fontId="0" fillId="0" borderId="0" xfId="3" applyFont="1"/>
    <xf numFmtId="164" fontId="15" fillId="0" borderId="0" xfId="0" applyNumberFormat="1" applyFont="1"/>
    <xf numFmtId="0" fontId="16" fillId="0" borderId="0" xfId="0" applyFont="1"/>
    <xf numFmtId="0" fontId="16" fillId="0" borderId="1" xfId="0" applyFont="1" applyBorder="1"/>
    <xf numFmtId="164" fontId="16" fillId="0" borderId="1" xfId="0" applyNumberFormat="1" applyFont="1" applyBorder="1"/>
    <xf numFmtId="0" fontId="2" fillId="0" borderId="1" xfId="0" applyFont="1" applyBorder="1"/>
    <xf numFmtId="0" fontId="0" fillId="0" borderId="1" xfId="0" applyBorder="1"/>
    <xf numFmtId="164" fontId="0" fillId="0" borderId="1" xfId="0" applyNumberFormat="1" applyBorder="1"/>
    <xf numFmtId="164" fontId="2" fillId="0" borderId="1" xfId="0" applyNumberFormat="1" applyFont="1" applyBorder="1"/>
    <xf numFmtId="0" fontId="0" fillId="0" borderId="1" xfId="0" applyNumberFormat="1" applyBorder="1"/>
    <xf numFmtId="0" fontId="0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7" fillId="11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9" xfId="2" applyNumberFormat="1" applyFont="1" applyBorder="1"/>
    <xf numFmtId="0" fontId="0" fillId="11" borderId="9" xfId="2" applyNumberFormat="1" applyFont="1" applyFill="1" applyBorder="1"/>
    <xf numFmtId="0" fontId="10" fillId="0" borderId="1" xfId="0" applyFont="1" applyBorder="1"/>
    <xf numFmtId="0" fontId="2" fillId="0" borderId="1" xfId="0" applyNumberFormat="1" applyFont="1" applyFill="1" applyBorder="1"/>
    <xf numFmtId="0" fontId="2" fillId="11" borderId="1" xfId="0" applyNumberFormat="1" applyFont="1" applyFill="1" applyBorder="1"/>
    <xf numFmtId="0" fontId="2" fillId="4" borderId="1" xfId="0" applyNumberFormat="1" applyFont="1" applyFill="1" applyBorder="1"/>
    <xf numFmtId="0" fontId="0" fillId="4" borderId="1" xfId="0" applyNumberFormat="1" applyFill="1" applyBorder="1"/>
    <xf numFmtId="0" fontId="0" fillId="4" borderId="2" xfId="0" applyNumberFormat="1" applyFill="1" applyBorder="1"/>
    <xf numFmtId="0" fontId="5" fillId="11" borderId="5" xfId="0" applyNumberFormat="1" applyFont="1" applyFill="1" applyBorder="1"/>
    <xf numFmtId="0" fontId="2" fillId="2" borderId="7" xfId="0" applyFont="1" applyFill="1" applyBorder="1"/>
    <xf numFmtId="0" fontId="2" fillId="2" borderId="8" xfId="0" applyNumberFormat="1" applyFont="1" applyFill="1" applyBorder="1"/>
    <xf numFmtId="0" fontId="0" fillId="0" borderId="0" xfId="0" applyNumberFormat="1" applyFont="1"/>
    <xf numFmtId="0" fontId="2" fillId="0" borderId="0" xfId="0" applyNumberFormat="1" applyFont="1"/>
    <xf numFmtId="0" fontId="2" fillId="0" borderId="0" xfId="0" applyFont="1" applyFill="1" applyBorder="1"/>
    <xf numFmtId="0" fontId="2" fillId="0" borderId="0" xfId="0" applyNumberFormat="1" applyFont="1" applyFill="1" applyBorder="1"/>
    <xf numFmtId="0" fontId="0" fillId="0" borderId="0" xfId="0" applyNumberFormat="1" applyFont="1" applyFill="1"/>
    <xf numFmtId="0" fontId="2" fillId="0" borderId="0" xfId="0" applyNumberFormat="1" applyFont="1" applyFill="1"/>
    <xf numFmtId="0" fontId="0" fillId="0" borderId="0" xfId="0" applyFont="1" applyFill="1"/>
    <xf numFmtId="0" fontId="0" fillId="0" borderId="0" xfId="0" applyFill="1"/>
    <xf numFmtId="0" fontId="0" fillId="0" borderId="0" xfId="0" applyNumberFormat="1" applyFill="1"/>
    <xf numFmtId="0" fontId="5" fillId="0" borderId="0" xfId="0" applyNumberFormat="1" applyFont="1" applyFill="1"/>
    <xf numFmtId="0" fontId="2" fillId="2" borderId="14" xfId="0" applyFont="1" applyFill="1" applyBorder="1"/>
    <xf numFmtId="0" fontId="2" fillId="2" borderId="8" xfId="0" applyFont="1" applyFill="1" applyBorder="1"/>
    <xf numFmtId="0" fontId="17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164" fontId="3" fillId="0" borderId="0" xfId="0" applyNumberFormat="1" applyFont="1" applyFill="1" applyBorder="1"/>
    <xf numFmtId="0" fontId="3" fillId="2" borderId="15" xfId="0" applyFont="1" applyFill="1" applyBorder="1"/>
    <xf numFmtId="164" fontId="0" fillId="4" borderId="1" xfId="0" applyNumberFormat="1" applyFill="1" applyBorder="1"/>
    <xf numFmtId="164" fontId="2" fillId="4" borderId="1" xfId="0" applyNumberFormat="1" applyFont="1" applyFill="1" applyBorder="1"/>
    <xf numFmtId="0" fontId="0" fillId="6" borderId="1" xfId="0" applyFill="1" applyBorder="1"/>
    <xf numFmtId="0" fontId="0" fillId="5" borderId="1" xfId="0" applyFill="1" applyBorder="1"/>
    <xf numFmtId="164" fontId="0" fillId="6" borderId="1" xfId="0" applyNumberFormat="1" applyFill="1" applyBorder="1"/>
    <xf numFmtId="0" fontId="0" fillId="6" borderId="1" xfId="0" applyNumberFormat="1" applyFill="1" applyBorder="1"/>
    <xf numFmtId="164" fontId="2" fillId="6" borderId="1" xfId="0" applyNumberFormat="1" applyFont="1" applyFill="1" applyBorder="1"/>
    <xf numFmtId="164" fontId="0" fillId="5" borderId="1" xfId="0" applyNumberFormat="1" applyFill="1" applyBorder="1"/>
    <xf numFmtId="0" fontId="0" fillId="5" borderId="1" xfId="0" applyNumberFormat="1" applyFill="1" applyBorder="1"/>
    <xf numFmtId="164" fontId="2" fillId="5" borderId="1" xfId="0" applyNumberFormat="1" applyFont="1" applyFill="1" applyBorder="1"/>
    <xf numFmtId="0" fontId="8" fillId="0" borderId="0" xfId="0" applyFont="1"/>
    <xf numFmtId="0" fontId="4" fillId="0" borderId="0" xfId="0" applyFont="1"/>
    <xf numFmtId="164" fontId="4" fillId="0" borderId="0" xfId="0" applyNumberFormat="1" applyFont="1"/>
    <xf numFmtId="0" fontId="18" fillId="0" borderId="0" xfId="0" applyFont="1"/>
    <xf numFmtId="0" fontId="2" fillId="4" borderId="6" xfId="0" applyFont="1" applyFill="1" applyBorder="1"/>
    <xf numFmtId="0" fontId="0" fillId="4" borderId="8" xfId="0" applyFill="1" applyBorder="1"/>
    <xf numFmtId="0" fontId="2" fillId="5" borderId="6" xfId="0" applyFont="1" applyFill="1" applyBorder="1"/>
    <xf numFmtId="0" fontId="0" fillId="5" borderId="8" xfId="0" applyFill="1" applyBorder="1"/>
    <xf numFmtId="164" fontId="8" fillId="0" borderId="0" xfId="0" applyNumberFormat="1" applyFont="1"/>
    <xf numFmtId="164" fontId="0" fillId="0" borderId="0" xfId="0" applyNumberFormat="1" applyFont="1"/>
    <xf numFmtId="0" fontId="2" fillId="6" borderId="6" xfId="0" applyFont="1" applyFill="1" applyBorder="1"/>
    <xf numFmtId="0" fontId="0" fillId="6" borderId="8" xfId="0" applyFill="1" applyBorder="1"/>
    <xf numFmtId="0" fontId="2" fillId="2" borderId="6" xfId="0" applyFont="1" applyFill="1" applyBorder="1"/>
    <xf numFmtId="0" fontId="19" fillId="0" borderId="3" xfId="0" applyFont="1" applyFill="1" applyBorder="1" applyAlignment="1">
      <alignment horizontal="right"/>
    </xf>
    <xf numFmtId="0" fontId="19" fillId="0" borderId="1" xfId="0" applyFont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0" fontId="19" fillId="0" borderId="9" xfId="0" applyFont="1" applyBorder="1" applyAlignment="1">
      <alignment horizontal="right"/>
    </xf>
    <xf numFmtId="0" fontId="3" fillId="0" borderId="0" xfId="0" applyFont="1" applyFill="1" applyBorder="1"/>
    <xf numFmtId="164" fontId="8" fillId="0" borderId="0" xfId="0" applyNumberFormat="1" applyFont="1" applyFill="1"/>
    <xf numFmtId="0" fontId="20" fillId="12" borderId="0" xfId="0" applyFont="1" applyFill="1"/>
    <xf numFmtId="0" fontId="15" fillId="12" borderId="0" xfId="0" applyFont="1" applyFill="1"/>
    <xf numFmtId="164" fontId="15" fillId="12" borderId="0" xfId="0" applyNumberFormat="1" applyFont="1" applyFill="1"/>
    <xf numFmtId="0" fontId="21" fillId="12" borderId="0" xfId="0" applyFont="1" applyFill="1"/>
    <xf numFmtId="0" fontId="2" fillId="0" borderId="1" xfId="0" applyFont="1" applyFill="1" applyBorder="1" applyAlignment="1">
      <alignment horizontal="left" vertical="center" wrapText="1"/>
    </xf>
    <xf numFmtId="0" fontId="22" fillId="4" borderId="1" xfId="0" applyNumberFormat="1" applyFont="1" applyFill="1" applyBorder="1" applyAlignment="1">
      <alignment vertical="center" wrapText="1"/>
    </xf>
    <xf numFmtId="0" fontId="15" fillId="4" borderId="1" xfId="0" applyNumberFormat="1" applyFont="1" applyFill="1" applyBorder="1" applyAlignment="1">
      <alignment vertical="center" wrapText="1"/>
    </xf>
    <xf numFmtId="0" fontId="15" fillId="4" borderId="1" xfId="0" applyNumberFormat="1" applyFont="1" applyFill="1" applyBorder="1" applyAlignment="1">
      <alignment horizontal="right" vertical="center" wrapText="1"/>
    </xf>
    <xf numFmtId="0" fontId="15" fillId="4" borderId="3" xfId="2" applyNumberFormat="1" applyFont="1" applyFill="1" applyBorder="1"/>
    <xf numFmtId="0" fontId="15" fillId="4" borderId="1" xfId="2" applyNumberFormat="1" applyFont="1" applyFill="1" applyBorder="1"/>
    <xf numFmtId="0" fontId="15" fillId="4" borderId="9" xfId="2" applyNumberFormat="1" applyFont="1" applyFill="1" applyBorder="1"/>
    <xf numFmtId="0" fontId="23" fillId="4" borderId="3" xfId="0" applyFont="1" applyFill="1" applyBorder="1"/>
    <xf numFmtId="0" fontId="23" fillId="4" borderId="1" xfId="0" applyFont="1" applyFill="1" applyBorder="1"/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  <xf numFmtId="0" fontId="5" fillId="0" borderId="5" xfId="0" applyFont="1" applyFill="1" applyBorder="1"/>
    <xf numFmtId="0" fontId="0" fillId="0" borderId="1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15" fillId="4" borderId="1" xfId="0" applyFont="1" applyFill="1" applyBorder="1"/>
    <xf numFmtId="0" fontId="15" fillId="0" borderId="1" xfId="0" applyFont="1" applyBorder="1"/>
    <xf numFmtId="0" fontId="15" fillId="0" borderId="9" xfId="0" applyFont="1" applyBorder="1"/>
    <xf numFmtId="0" fontId="15" fillId="4" borderId="1" xfId="0" applyNumberFormat="1" applyFont="1" applyFill="1" applyBorder="1"/>
    <xf numFmtId="0" fontId="15" fillId="4" borderId="9" xfId="0" applyNumberFormat="1" applyFont="1" applyFill="1" applyBorder="1"/>
    <xf numFmtId="0" fontId="22" fillId="4" borderId="2" xfId="0" applyNumberFormat="1" applyFont="1" applyFill="1" applyBorder="1"/>
    <xf numFmtId="0" fontId="22" fillId="4" borderId="1" xfId="0" applyNumberFormat="1" applyFont="1" applyFill="1" applyBorder="1" applyAlignment="1">
      <alignment horizontal="right" vertical="center" wrapText="1"/>
    </xf>
    <xf numFmtId="0" fontId="13" fillId="0" borderId="2" xfId="0" applyFont="1" applyFill="1" applyBorder="1"/>
    <xf numFmtId="0" fontId="24" fillId="0" borderId="3" xfId="0" applyFont="1" applyFill="1" applyBorder="1"/>
    <xf numFmtId="0" fontId="24" fillId="0" borderId="1" xfId="0" applyFont="1" applyFill="1" applyBorder="1"/>
    <xf numFmtId="0" fontId="23" fillId="0" borderId="3" xfId="0" applyFont="1" applyFill="1" applyBorder="1"/>
    <xf numFmtId="0" fontId="23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25" fillId="0" borderId="0" xfId="0" applyFont="1"/>
    <xf numFmtId="0" fontId="0" fillId="0" borderId="0" xfId="0" applyAlignment="1">
      <alignment horizontal="lef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7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27" fillId="0" borderId="0" xfId="0" applyFont="1" applyAlignment="1">
      <alignment horizontal="left"/>
    </xf>
    <xf numFmtId="0" fontId="27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/>
    <xf numFmtId="0" fontId="13" fillId="2" borderId="1" xfId="0" applyNumberFormat="1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2" fillId="2" borderId="4" xfId="0" applyFont="1" applyFill="1" applyBorder="1" applyAlignment="1">
      <alignment vertical="center" wrapText="1"/>
    </xf>
    <xf numFmtId="0" fontId="5" fillId="2" borderId="4" xfId="0" applyNumberFormat="1" applyFont="1" applyFill="1" applyBorder="1"/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/>
    <xf numFmtId="0" fontId="5" fillId="2" borderId="14" xfId="0" applyFont="1" applyFill="1" applyBorder="1"/>
    <xf numFmtId="0" fontId="5" fillId="2" borderId="8" xfId="0" applyFont="1" applyFill="1" applyBorder="1"/>
    <xf numFmtId="0" fontId="5" fillId="2" borderId="3" xfId="0" applyFont="1" applyFill="1" applyBorder="1"/>
    <xf numFmtId="0" fontId="28" fillId="2" borderId="3" xfId="0" applyFont="1" applyFill="1" applyBorder="1"/>
    <xf numFmtId="0" fontId="0" fillId="2" borderId="1" xfId="0" applyFill="1" applyBorder="1"/>
    <xf numFmtId="0" fontId="15" fillId="2" borderId="1" xfId="0" applyFont="1" applyFill="1" applyBorder="1"/>
    <xf numFmtId="0" fontId="3" fillId="2" borderId="6" xfId="0" applyFont="1" applyFill="1" applyBorder="1"/>
    <xf numFmtId="164" fontId="0" fillId="2" borderId="8" xfId="0" applyNumberFormat="1" applyFill="1" applyBorder="1" applyAlignment="1">
      <alignment horizontal="center"/>
    </xf>
    <xf numFmtId="0" fontId="2" fillId="2" borderId="3" xfId="0" applyFont="1" applyFill="1" applyBorder="1"/>
    <xf numFmtId="164" fontId="2" fillId="2" borderId="3" xfId="0" applyNumberFormat="1" applyFont="1" applyFill="1" applyBorder="1"/>
    <xf numFmtId="164" fontId="0" fillId="2" borderId="1" xfId="0" applyNumberForma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0" fillId="2" borderId="1" xfId="0" applyFill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2" fillId="2" borderId="11" xfId="0" applyNumberFormat="1" applyFont="1" applyFill="1" applyBorder="1" applyAlignment="1">
      <alignment horizontal="left"/>
    </xf>
    <xf numFmtId="0" fontId="12" fillId="2" borderId="12" xfId="0" applyNumberFormat="1" applyFont="1" applyFill="1" applyBorder="1" applyAlignment="1">
      <alignment horizontal="left"/>
    </xf>
    <xf numFmtId="0" fontId="12" fillId="2" borderId="13" xfId="0" applyNumberFormat="1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4" fillId="0" borderId="1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" xfId="0" applyBorder="1" applyAlignment="1">
      <alignment horizontal="right" vertical="center" wrapText="1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47"/>
  <sheetViews>
    <sheetView topLeftCell="A5" workbookViewId="0">
      <selection activeCell="A15" sqref="A15:XFD19"/>
    </sheetView>
  </sheetViews>
  <sheetFormatPr defaultRowHeight="15"/>
  <sheetData>
    <row r="3" spans="2:12">
      <c r="B3" s="169" t="s">
        <v>163</v>
      </c>
    </row>
    <row r="4" spans="2:12">
      <c r="B4" s="5"/>
      <c r="C4" s="208" t="s">
        <v>221</v>
      </c>
      <c r="D4" s="5"/>
      <c r="E4" s="5"/>
      <c r="F4" s="5"/>
      <c r="G4" s="5"/>
      <c r="H4" s="5"/>
      <c r="I4" s="5"/>
      <c r="J4" s="5"/>
      <c r="K4" s="5"/>
      <c r="L4" s="5"/>
    </row>
    <row r="5" spans="2:12">
      <c r="B5" s="5"/>
      <c r="C5" s="208" t="s">
        <v>222</v>
      </c>
      <c r="D5" s="5"/>
      <c r="E5" s="5"/>
      <c r="F5" s="5"/>
      <c r="G5" s="5"/>
      <c r="H5" s="5"/>
      <c r="I5" s="5"/>
      <c r="J5" s="5"/>
      <c r="K5" s="5"/>
      <c r="L5" s="5"/>
    </row>
    <row r="6" spans="2:12">
      <c r="B6" s="5"/>
      <c r="C6" s="209" t="s">
        <v>223</v>
      </c>
      <c r="D6" s="5"/>
      <c r="E6" s="5"/>
      <c r="F6" s="5"/>
      <c r="G6" s="5"/>
      <c r="H6" s="5"/>
      <c r="I6" s="5"/>
      <c r="J6" s="5"/>
      <c r="K6" s="5"/>
      <c r="L6" s="5"/>
    </row>
    <row r="7" spans="2:12">
      <c r="B7" s="5"/>
      <c r="C7" s="170" t="s">
        <v>224</v>
      </c>
      <c r="D7" s="5"/>
      <c r="E7" s="5"/>
      <c r="F7" s="5"/>
      <c r="G7" s="5"/>
      <c r="H7" s="5"/>
      <c r="I7" s="5"/>
      <c r="J7" s="5"/>
      <c r="K7" s="5"/>
      <c r="L7" s="5"/>
    </row>
    <row r="8" spans="2:12">
      <c r="B8" s="5"/>
      <c r="C8" s="170" t="s">
        <v>225</v>
      </c>
      <c r="D8" s="5"/>
      <c r="E8" s="5"/>
      <c r="F8" s="5"/>
      <c r="G8" s="5"/>
      <c r="H8" s="5"/>
      <c r="I8" s="5"/>
      <c r="J8" s="5"/>
      <c r="K8" s="5"/>
      <c r="L8" s="5"/>
    </row>
    <row r="9" spans="2:12">
      <c r="B9" s="5"/>
      <c r="C9" s="170" t="s">
        <v>226</v>
      </c>
      <c r="D9" s="5"/>
      <c r="E9" s="5"/>
      <c r="F9" s="5"/>
      <c r="G9" s="5"/>
      <c r="H9" s="5"/>
      <c r="I9" s="5"/>
      <c r="J9" s="5"/>
      <c r="K9" s="5"/>
      <c r="L9" s="5"/>
    </row>
    <row r="10" spans="2:12">
      <c r="B10" s="5"/>
      <c r="C10" s="170" t="s">
        <v>227</v>
      </c>
      <c r="D10" s="5"/>
      <c r="E10" s="5"/>
      <c r="F10" s="5"/>
      <c r="G10" s="5"/>
      <c r="H10" s="5"/>
      <c r="I10" s="5"/>
      <c r="J10" s="5"/>
      <c r="K10" s="5"/>
      <c r="L10" s="5"/>
    </row>
    <row r="11" spans="2:12">
      <c r="B11" s="5"/>
      <c r="C11" s="170" t="s">
        <v>228</v>
      </c>
      <c r="D11" s="5"/>
      <c r="E11" s="5"/>
      <c r="F11" s="5"/>
      <c r="G11" s="5"/>
      <c r="H11" s="5"/>
      <c r="I11" s="5"/>
      <c r="J11" s="5"/>
      <c r="K11" s="5"/>
      <c r="L11" s="5"/>
    </row>
    <row r="12" spans="2:12">
      <c r="B12" s="5"/>
      <c r="C12" s="208" t="s">
        <v>229</v>
      </c>
      <c r="D12" s="5"/>
      <c r="E12" s="5"/>
      <c r="F12" s="5"/>
      <c r="G12" s="5"/>
      <c r="H12" s="5"/>
      <c r="I12" s="5"/>
      <c r="J12" s="5"/>
      <c r="K12" s="5"/>
      <c r="L12" s="5"/>
    </row>
    <row r="13" spans="2:12">
      <c r="B13" s="5"/>
      <c r="C13" s="170" t="s">
        <v>230</v>
      </c>
      <c r="D13" s="5"/>
      <c r="E13" s="5"/>
      <c r="F13" s="5"/>
      <c r="G13" s="5"/>
      <c r="H13" s="5"/>
      <c r="I13" s="5"/>
      <c r="J13" s="5"/>
      <c r="K13" s="5"/>
      <c r="L13" s="5"/>
    </row>
    <row r="14" spans="2:12">
      <c r="B14" s="5"/>
      <c r="C14" s="170" t="s">
        <v>231</v>
      </c>
      <c r="D14" s="5"/>
      <c r="E14" s="5"/>
      <c r="F14" s="5"/>
      <c r="G14" s="5"/>
      <c r="H14" s="5"/>
      <c r="I14" s="5"/>
      <c r="J14" s="5"/>
      <c r="K14" s="5"/>
      <c r="L14" s="5"/>
    </row>
    <row r="15" spans="2:12" ht="18.75">
      <c r="B15" s="5"/>
      <c r="C15" s="207" t="s">
        <v>232</v>
      </c>
      <c r="D15" s="210"/>
      <c r="E15" s="210"/>
      <c r="F15" s="210"/>
      <c r="G15" s="5"/>
      <c r="H15" s="5"/>
      <c r="I15" s="5"/>
      <c r="J15" s="5"/>
      <c r="K15" s="5"/>
      <c r="L15" s="5"/>
    </row>
    <row r="16" spans="2:12">
      <c r="B16" s="5"/>
      <c r="C16" s="170" t="s">
        <v>233</v>
      </c>
      <c r="D16" s="5"/>
      <c r="E16" s="5"/>
      <c r="F16" s="5"/>
      <c r="G16" s="5"/>
      <c r="H16" s="5"/>
      <c r="I16" s="5"/>
      <c r="J16" s="5"/>
      <c r="K16" s="5"/>
      <c r="L16" s="5"/>
    </row>
    <row r="17" spans="2:15">
      <c r="B17" s="5"/>
      <c r="C17" s="170" t="s">
        <v>234</v>
      </c>
      <c r="D17" s="5"/>
      <c r="E17" s="5"/>
      <c r="F17" s="5"/>
      <c r="G17" s="5"/>
      <c r="H17" s="5"/>
      <c r="I17" s="5"/>
      <c r="J17" s="5"/>
      <c r="K17" s="5"/>
      <c r="L17" s="5"/>
    </row>
    <row r="18" spans="2:15">
      <c r="B18" s="5"/>
      <c r="C18" s="170" t="s">
        <v>235</v>
      </c>
      <c r="D18" s="5"/>
      <c r="E18" s="5"/>
      <c r="F18" s="5"/>
      <c r="G18" s="5"/>
      <c r="H18" s="5"/>
      <c r="I18" s="5"/>
      <c r="J18" s="5"/>
      <c r="K18" s="5"/>
      <c r="L18" s="5"/>
    </row>
    <row r="19" spans="2:15">
      <c r="B19" s="5"/>
      <c r="C19" s="170" t="s">
        <v>236</v>
      </c>
      <c r="D19" s="5"/>
      <c r="E19" s="5"/>
      <c r="F19" s="5"/>
      <c r="G19" s="5"/>
      <c r="H19" s="5"/>
      <c r="I19" s="5"/>
      <c r="J19" s="5"/>
      <c r="K19" s="5"/>
      <c r="L19" s="5"/>
    </row>
    <row r="20" spans="2:15">
      <c r="B20" s="5"/>
      <c r="C20" s="170"/>
      <c r="D20" s="5"/>
      <c r="E20" s="5"/>
      <c r="F20" s="5"/>
      <c r="G20" s="5"/>
      <c r="H20" s="5"/>
      <c r="I20" s="5"/>
      <c r="J20" s="5"/>
      <c r="K20" s="5"/>
      <c r="L20" s="5"/>
    </row>
    <row r="21" spans="2:15">
      <c r="B21" s="5"/>
      <c r="C21" s="170"/>
      <c r="D21" s="5"/>
      <c r="E21" s="5"/>
      <c r="F21" s="5"/>
      <c r="G21" s="5"/>
      <c r="H21" s="5"/>
      <c r="I21" s="5"/>
      <c r="J21" s="5"/>
      <c r="K21" s="5"/>
      <c r="L21" s="5"/>
    </row>
    <row r="22" spans="2:15">
      <c r="B22" s="171" t="s">
        <v>164</v>
      </c>
      <c r="C22" s="172"/>
      <c r="D22" s="172"/>
      <c r="E22" s="172"/>
      <c r="F22" s="172"/>
      <c r="G22" s="172"/>
      <c r="H22" s="172"/>
      <c r="I22" s="172"/>
      <c r="J22" s="173"/>
      <c r="K22" s="173"/>
      <c r="L22" s="173"/>
      <c r="M22" s="3"/>
      <c r="N22" s="3"/>
      <c r="O22" s="3"/>
    </row>
    <row r="23" spans="2:15">
      <c r="B23" s="174" t="s">
        <v>165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6"/>
      <c r="N23" s="176"/>
      <c r="O23" s="176"/>
    </row>
    <row r="24" spans="2:15">
      <c r="B24" s="175"/>
      <c r="C24" s="177" t="s">
        <v>171</v>
      </c>
      <c r="D24" s="175"/>
      <c r="E24" s="175"/>
      <c r="F24" s="175"/>
      <c r="G24" s="175"/>
      <c r="H24" s="175"/>
      <c r="I24" s="175"/>
      <c r="J24" s="175"/>
      <c r="K24" s="175"/>
      <c r="L24" s="175"/>
      <c r="M24" s="176"/>
      <c r="N24" s="176"/>
      <c r="O24" s="176"/>
    </row>
    <row r="25" spans="2:15">
      <c r="B25" s="178"/>
      <c r="C25" s="179"/>
      <c r="D25" s="178"/>
      <c r="E25" s="178"/>
      <c r="F25" s="178"/>
      <c r="G25" s="178"/>
      <c r="H25" s="178"/>
      <c r="I25" s="178"/>
      <c r="J25" s="178"/>
      <c r="K25" s="178"/>
      <c r="L25" s="178"/>
      <c r="M25" s="180"/>
      <c r="N25" s="180"/>
      <c r="O25" s="180"/>
    </row>
    <row r="26" spans="2:15">
      <c r="B26" s="181" t="s">
        <v>166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80"/>
      <c r="N26" s="180"/>
      <c r="O26" s="180"/>
    </row>
    <row r="27" spans="2:15">
      <c r="B27" s="178"/>
      <c r="C27" s="177" t="s">
        <v>173</v>
      </c>
      <c r="D27" s="175"/>
      <c r="E27" s="175"/>
      <c r="F27" s="175"/>
      <c r="G27" s="175"/>
      <c r="H27" s="175"/>
      <c r="I27" s="175"/>
      <c r="J27" s="175"/>
      <c r="K27" s="175"/>
      <c r="L27" s="175"/>
      <c r="M27" s="176"/>
      <c r="N27" s="180"/>
      <c r="O27" s="180"/>
    </row>
    <row r="28" spans="2:15">
      <c r="B28" s="180"/>
      <c r="C28" s="177" t="s">
        <v>174</v>
      </c>
      <c r="D28" s="175"/>
      <c r="E28" s="175"/>
      <c r="F28" s="175"/>
      <c r="G28" s="175"/>
      <c r="H28" s="175"/>
      <c r="I28" s="175"/>
      <c r="J28" s="175"/>
      <c r="K28" s="175"/>
      <c r="L28" s="175"/>
      <c r="M28" s="176"/>
      <c r="N28" s="180"/>
      <c r="O28" s="180"/>
    </row>
    <row r="29" spans="2:15">
      <c r="B29" s="180"/>
      <c r="C29" s="179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</row>
    <row r="30" spans="2:15">
      <c r="B30" s="181" t="s">
        <v>167</v>
      </c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</row>
    <row r="31" spans="2:15">
      <c r="B31" s="180"/>
      <c r="C31" s="179" t="s">
        <v>175</v>
      </c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</row>
    <row r="32" spans="2:15">
      <c r="B32" s="180"/>
      <c r="C32" s="179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</row>
    <row r="33" spans="2:15">
      <c r="B33" s="182" t="s">
        <v>168</v>
      </c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</row>
    <row r="34" spans="2:15">
      <c r="B34" s="180"/>
      <c r="C34" s="179" t="s">
        <v>177</v>
      </c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</row>
    <row r="35" spans="2:15">
      <c r="B35" s="180"/>
      <c r="C35" s="179" t="s">
        <v>178</v>
      </c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</row>
    <row r="36" spans="2:15">
      <c r="B36" s="180"/>
      <c r="C36" s="179" t="s">
        <v>179</v>
      </c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</row>
    <row r="37" spans="2:15">
      <c r="B37" s="180"/>
      <c r="C37" s="179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</row>
    <row r="38" spans="2:15">
      <c r="B38" s="182" t="s">
        <v>194</v>
      </c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</row>
    <row r="39" spans="2:15">
      <c r="B39" s="180"/>
      <c r="C39" s="180" t="s">
        <v>180</v>
      </c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</row>
    <row r="40" spans="2:15">
      <c r="B40" s="180"/>
      <c r="C40" s="180" t="s">
        <v>182</v>
      </c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</row>
    <row r="41" spans="2:15">
      <c r="B41" s="180"/>
      <c r="C41" s="180" t="s">
        <v>195</v>
      </c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</row>
    <row r="42" spans="2:15"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</row>
    <row r="43" spans="2:15">
      <c r="B43" s="182" t="s">
        <v>169</v>
      </c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</row>
    <row r="44" spans="2:15">
      <c r="B44" s="180"/>
      <c r="C44" s="180" t="s">
        <v>196</v>
      </c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</row>
    <row r="45" spans="2:15"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</row>
    <row r="46" spans="2:15">
      <c r="B46" s="182" t="s">
        <v>170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</row>
    <row r="47" spans="2:15">
      <c r="B47" s="180"/>
      <c r="C47" s="180" t="s">
        <v>197</v>
      </c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</row>
  </sheetData>
  <pageMargins left="0.7" right="0.7" top="0.75" bottom="0.75" header="0.3" footer="0.3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9"/>
  <sheetViews>
    <sheetView tabSelected="1" view="pageLayout" topLeftCell="A4" zoomScaleNormal="100" workbookViewId="0">
      <selection activeCell="G12" sqref="G12"/>
    </sheetView>
  </sheetViews>
  <sheetFormatPr defaultRowHeight="15.75"/>
  <cols>
    <col min="1" max="1" width="2.140625" customWidth="1"/>
    <col min="2" max="2" width="39.28515625" customWidth="1"/>
    <col min="3" max="3" width="1.28515625" customWidth="1"/>
    <col min="4" max="4" width="8.140625" style="24" customWidth="1"/>
    <col min="5" max="5" width="7.28515625" style="24" customWidth="1"/>
    <col min="6" max="6" width="7.85546875" style="24" customWidth="1"/>
    <col min="7" max="7" width="7.28515625" style="24" customWidth="1"/>
    <col min="8" max="8" width="8.28515625" style="24" customWidth="1"/>
    <col min="9" max="9" width="7.85546875" style="24" customWidth="1"/>
    <col min="10" max="11" width="8.85546875" style="24" customWidth="1"/>
    <col min="12" max="12" width="13" style="25" customWidth="1"/>
  </cols>
  <sheetData>
    <row r="2" spans="2:15" ht="16.5" thickBot="1"/>
    <row r="3" spans="2:15" s="1" customFormat="1" thickBot="1">
      <c r="B3" s="100" t="s">
        <v>105</v>
      </c>
      <c r="C3" s="88"/>
      <c r="D3" s="89">
        <f>D19</f>
        <v>1555.3733333333334</v>
      </c>
      <c r="E3" s="90"/>
      <c r="F3" s="90"/>
      <c r="G3" s="90"/>
      <c r="H3" s="90"/>
      <c r="I3" s="90"/>
      <c r="J3" s="90"/>
      <c r="K3" s="90"/>
      <c r="L3" s="91"/>
    </row>
    <row r="4" spans="2:15" s="96" customFormat="1" ht="15">
      <c r="B4" s="92"/>
      <c r="C4" s="92"/>
      <c r="D4" s="93"/>
      <c r="E4" s="94"/>
      <c r="F4" s="94"/>
      <c r="G4" s="94"/>
      <c r="H4" s="94"/>
      <c r="I4" s="94"/>
      <c r="J4" s="94"/>
      <c r="K4" s="94"/>
      <c r="L4" s="95"/>
    </row>
    <row r="5" spans="2:15" ht="15">
      <c r="B5" s="179" t="s">
        <v>184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80"/>
      <c r="N5" s="180"/>
      <c r="O5" s="180"/>
    </row>
    <row r="6" spans="2:15">
      <c r="B6" s="177" t="s">
        <v>198</v>
      </c>
      <c r="C6" s="175"/>
      <c r="D6" s="175"/>
      <c r="E6" s="175"/>
      <c r="F6" s="175"/>
      <c r="G6" s="175"/>
      <c r="H6" s="175"/>
      <c r="I6" s="175"/>
      <c r="J6" s="175"/>
      <c r="K6" s="175"/>
      <c r="M6" s="176"/>
      <c r="N6" s="180"/>
      <c r="O6" s="180"/>
    </row>
    <row r="7" spans="2:15">
      <c r="B7" s="177" t="s">
        <v>183</v>
      </c>
      <c r="C7" s="175"/>
      <c r="D7" s="175"/>
      <c r="E7" s="175"/>
      <c r="F7" s="175"/>
      <c r="G7" s="175"/>
      <c r="H7" s="175"/>
      <c r="I7" s="175"/>
      <c r="J7" s="175"/>
      <c r="K7" s="175"/>
      <c r="M7" s="176"/>
      <c r="N7" s="180"/>
      <c r="O7" s="180"/>
    </row>
    <row r="8" spans="2:15" ht="18.75">
      <c r="B8" s="211" t="s">
        <v>146</v>
      </c>
      <c r="C8" s="211"/>
      <c r="D8" s="211"/>
      <c r="E8" s="211"/>
      <c r="F8" s="211"/>
    </row>
    <row r="9" spans="2:15">
      <c r="B9" s="3"/>
      <c r="C9" s="3"/>
    </row>
    <row r="10" spans="2:15" s="9" customFormat="1">
      <c r="B10" s="75" t="s">
        <v>87</v>
      </c>
      <c r="C10" s="76"/>
      <c r="D10" s="162" t="s">
        <v>176</v>
      </c>
    </row>
    <row r="11" spans="2:15" s="9" customFormat="1">
      <c r="B11" s="75" t="s">
        <v>81</v>
      </c>
      <c r="C11" s="76"/>
      <c r="D11" s="140"/>
    </row>
    <row r="12" spans="2:15" s="9" customFormat="1">
      <c r="B12" s="77" t="s">
        <v>82</v>
      </c>
      <c r="C12" s="76"/>
      <c r="D12" s="140"/>
    </row>
    <row r="13" spans="2:15" s="9" customFormat="1">
      <c r="B13" s="77" t="s">
        <v>83</v>
      </c>
      <c r="C13" s="76"/>
      <c r="D13" s="141">
        <v>200</v>
      </c>
    </row>
    <row r="14" spans="2:15" s="9" customFormat="1" ht="30">
      <c r="B14" s="74" t="s">
        <v>172</v>
      </c>
      <c r="C14" s="76"/>
      <c r="D14" s="142">
        <f>10009.56/12</f>
        <v>834.13</v>
      </c>
    </row>
    <row r="15" spans="2:15" s="1" customFormat="1" ht="15">
      <c r="B15" s="78" t="s">
        <v>84</v>
      </c>
      <c r="C15" s="11"/>
      <c r="D15" s="142"/>
    </row>
    <row r="16" spans="2:15" s="1" customFormat="1" ht="15">
      <c r="B16" s="74" t="s">
        <v>85</v>
      </c>
      <c r="C16" s="11"/>
      <c r="D16" s="142">
        <f>6254.92/12</f>
        <v>521.24333333333334</v>
      </c>
    </row>
    <row r="17" spans="2:4" s="1" customFormat="1" ht="15">
      <c r="B17" s="74" t="s">
        <v>86</v>
      </c>
      <c r="C17" s="11"/>
      <c r="D17" s="142"/>
    </row>
    <row r="18" spans="2:4" s="1" customFormat="1" ht="15">
      <c r="B18" s="228" t="s">
        <v>237</v>
      </c>
      <c r="C18" s="11"/>
      <c r="D18" s="142"/>
    </row>
    <row r="19" spans="2:4" s="8" customFormat="1">
      <c r="B19" s="183" t="s">
        <v>45</v>
      </c>
      <c r="C19" s="183"/>
      <c r="D19" s="184">
        <f>SUM(D11:D18)</f>
        <v>1555.3733333333334</v>
      </c>
    </row>
  </sheetData>
  <mergeCells count="1">
    <mergeCell ref="B8:F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3"/>
  <sheetViews>
    <sheetView view="pageLayout" zoomScaleNormal="100" workbookViewId="0">
      <selection activeCell="B16" sqref="B16"/>
    </sheetView>
  </sheetViews>
  <sheetFormatPr defaultRowHeight="15.75"/>
  <cols>
    <col min="1" max="1" width="4.140625" customWidth="1"/>
    <col min="2" max="2" width="36.85546875" customWidth="1"/>
    <col min="3" max="3" width="9.28515625" style="24" customWidth="1"/>
    <col min="4" max="4" width="1" style="24" customWidth="1"/>
    <col min="5" max="7" width="7.7109375" style="24" customWidth="1"/>
    <col min="8" max="8" width="8.7109375" style="24" customWidth="1"/>
    <col min="9" max="9" width="7.7109375" style="24" customWidth="1"/>
    <col min="10" max="10" width="7.28515625" style="24" customWidth="1"/>
    <col min="11" max="11" width="8.140625" style="24" customWidth="1"/>
    <col min="12" max="12" width="8.28515625" style="24" customWidth="1"/>
    <col min="13" max="13" width="10.140625" style="25" bestFit="1" customWidth="1"/>
  </cols>
  <sheetData>
    <row r="2" spans="2:13" ht="16.5" thickBot="1"/>
    <row r="3" spans="2:13" ht="16.5" thickBot="1">
      <c r="B3" s="100" t="s">
        <v>199</v>
      </c>
      <c r="C3" s="89">
        <f>'stap 6 mijn overzicht'!C4</f>
        <v>5.2045833333336304</v>
      </c>
    </row>
    <row r="4" spans="2:13" s="97" customFormat="1">
      <c r="B4" s="179" t="s">
        <v>200</v>
      </c>
      <c r="C4" s="180"/>
      <c r="D4" s="180"/>
      <c r="E4" s="180"/>
      <c r="F4" s="180"/>
      <c r="G4" s="180"/>
      <c r="H4" s="98"/>
      <c r="I4" s="98"/>
      <c r="J4" s="98"/>
      <c r="K4" s="98"/>
      <c r="L4" s="98"/>
      <c r="M4" s="99"/>
    </row>
    <row r="5" spans="2:13" s="97" customFormat="1">
      <c r="B5" s="179" t="s">
        <v>185</v>
      </c>
      <c r="C5" s="180"/>
      <c r="D5" s="180"/>
      <c r="E5" s="180"/>
      <c r="F5" s="180"/>
      <c r="G5" s="180"/>
      <c r="H5" s="98"/>
      <c r="I5" s="98"/>
      <c r="J5" s="98"/>
      <c r="K5" s="98"/>
      <c r="L5" s="98"/>
      <c r="M5" s="99"/>
    </row>
    <row r="6" spans="2:13" ht="18.75">
      <c r="B6" s="6" t="s">
        <v>147</v>
      </c>
    </row>
    <row r="7" spans="2:13" s="4" customFormat="1">
      <c r="C7" s="26"/>
      <c r="D7" s="26"/>
      <c r="E7" s="26"/>
      <c r="F7" s="26"/>
      <c r="G7" s="26"/>
      <c r="H7" s="26"/>
      <c r="I7" s="26"/>
      <c r="J7" s="26"/>
      <c r="K7" s="26"/>
      <c r="L7" s="26"/>
      <c r="M7" s="27"/>
    </row>
    <row r="8" spans="2:13" s="12" customFormat="1" ht="16.5" thickBot="1">
      <c r="B8" s="15" t="s">
        <v>14</v>
      </c>
      <c r="C8" s="28" t="s">
        <v>60</v>
      </c>
      <c r="D8" s="29"/>
      <c r="E8" s="161"/>
    </row>
    <row r="9" spans="2:13" s="13" customFormat="1" ht="15">
      <c r="B9" s="129" t="s">
        <v>145</v>
      </c>
      <c r="C9" s="30">
        <v>270</v>
      </c>
      <c r="D9" s="31"/>
      <c r="E9" s="143">
        <v>273</v>
      </c>
    </row>
    <row r="10" spans="2:13" s="13" customFormat="1" ht="15">
      <c r="B10" s="130" t="s">
        <v>8</v>
      </c>
      <c r="C10" s="32">
        <v>30</v>
      </c>
      <c r="D10" s="33"/>
      <c r="E10" s="144">
        <v>30</v>
      </c>
    </row>
    <row r="11" spans="2:13" s="13" customFormat="1" ht="15">
      <c r="B11" s="131" t="s">
        <v>9</v>
      </c>
      <c r="C11" s="34">
        <v>10</v>
      </c>
      <c r="D11" s="33"/>
      <c r="E11" s="144">
        <v>10</v>
      </c>
    </row>
    <row r="12" spans="2:13" s="13" customFormat="1" ht="15">
      <c r="B12" s="131" t="s">
        <v>10</v>
      </c>
      <c r="C12" s="34">
        <v>7</v>
      </c>
      <c r="D12" s="33"/>
      <c r="E12" s="144">
        <v>7</v>
      </c>
    </row>
    <row r="13" spans="2:13" s="13" customFormat="1" ht="15">
      <c r="B13" s="130" t="s">
        <v>11</v>
      </c>
      <c r="C13" s="32">
        <v>7</v>
      </c>
      <c r="D13" s="33"/>
      <c r="E13" s="144">
        <v>7</v>
      </c>
    </row>
    <row r="14" spans="2:13" s="13" customFormat="1" ht="15">
      <c r="B14" s="131" t="s">
        <v>12</v>
      </c>
      <c r="C14" s="34"/>
      <c r="D14" s="33"/>
      <c r="E14" s="144">
        <v>15</v>
      </c>
    </row>
    <row r="15" spans="2:13" s="13" customFormat="1" ht="15">
      <c r="B15" s="130" t="s">
        <v>13</v>
      </c>
      <c r="C15" s="32">
        <v>6</v>
      </c>
      <c r="D15" s="33"/>
      <c r="E15" s="144">
        <v>6</v>
      </c>
    </row>
    <row r="16" spans="2:13" s="13" customFormat="1" ht="15">
      <c r="B16" s="130" t="s">
        <v>201</v>
      </c>
      <c r="C16" s="32">
        <v>5</v>
      </c>
      <c r="D16" s="33"/>
      <c r="E16" s="144">
        <v>5</v>
      </c>
    </row>
    <row r="17" spans="2:13" s="13" customFormat="1" ht="15">
      <c r="B17" s="131" t="s">
        <v>30</v>
      </c>
      <c r="C17" s="34">
        <v>20</v>
      </c>
      <c r="D17" s="33"/>
      <c r="E17" s="144">
        <v>10</v>
      </c>
    </row>
    <row r="18" spans="2:13" s="13" customFormat="1" ht="15">
      <c r="B18" s="130" t="s">
        <v>47</v>
      </c>
      <c r="C18" s="32">
        <v>20</v>
      </c>
      <c r="D18" s="33"/>
      <c r="E18" s="144">
        <v>40</v>
      </c>
    </row>
    <row r="19" spans="2:13" s="13" customFormat="1" ht="15">
      <c r="B19" s="130" t="s">
        <v>28</v>
      </c>
      <c r="C19" s="32">
        <v>5</v>
      </c>
      <c r="D19" s="33"/>
      <c r="E19" s="144">
        <v>5</v>
      </c>
    </row>
    <row r="20" spans="2:13" s="13" customFormat="1" ht="15">
      <c r="B20" s="132" t="s">
        <v>61</v>
      </c>
      <c r="C20" s="79"/>
      <c r="D20" s="80"/>
      <c r="E20" s="145">
        <v>30</v>
      </c>
    </row>
    <row r="21" spans="2:13" s="13" customFormat="1" ht="15">
      <c r="B21" s="130" t="s">
        <v>88</v>
      </c>
      <c r="C21" s="32"/>
      <c r="D21" s="33"/>
      <c r="E21" s="144"/>
    </row>
    <row r="22" spans="2:13" s="4" customFormat="1">
      <c r="B22" s="81" t="s">
        <v>45</v>
      </c>
      <c r="C22" s="82">
        <f>SUM(C9:C20)</f>
        <v>380</v>
      </c>
      <c r="D22" s="83"/>
      <c r="E22" s="84">
        <f>SUM(E9:E20)</f>
        <v>438</v>
      </c>
    </row>
    <row r="23" spans="2:13" s="4" customFormat="1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179"/>
  <sheetViews>
    <sheetView zoomScaleNormal="100" workbookViewId="0">
      <selection activeCell="D10" sqref="D10:I10"/>
    </sheetView>
  </sheetViews>
  <sheetFormatPr defaultRowHeight="15"/>
  <cols>
    <col min="1" max="1" width="1.28515625" customWidth="1"/>
    <col min="2" max="2" width="4.28515625" style="24" customWidth="1"/>
    <col min="3" max="3" width="1.7109375" customWidth="1"/>
    <col min="4" max="4" width="8.85546875" customWidth="1"/>
    <col min="5" max="5" width="4.7109375" customWidth="1"/>
    <col min="6" max="6" width="8.140625" customWidth="1"/>
    <col min="7" max="7" width="6.140625" customWidth="1"/>
    <col min="8" max="8" width="7.7109375" customWidth="1"/>
    <col min="9" max="9" width="5" customWidth="1"/>
    <col min="10" max="10" width="7.7109375" customWidth="1"/>
    <col min="11" max="11" width="5.7109375" customWidth="1"/>
    <col min="13" max="13" width="5.7109375" customWidth="1"/>
    <col min="15" max="15" width="5" customWidth="1"/>
    <col min="17" max="17" width="5.85546875" customWidth="1"/>
    <col min="19" max="19" width="5.7109375" customWidth="1"/>
    <col min="20" max="20" width="7.28515625" customWidth="1"/>
  </cols>
  <sheetData>
    <row r="1" spans="2:20" ht="15.75" thickBot="1"/>
    <row r="2" spans="2:20" ht="15.75" thickBot="1">
      <c r="D2" s="128" t="s">
        <v>106</v>
      </c>
      <c r="E2" s="88"/>
      <c r="F2" s="88"/>
      <c r="G2" s="101"/>
      <c r="H2" s="101">
        <f>'stap 6 mijn overzicht'!C4</f>
        <v>5.2045833333336304</v>
      </c>
    </row>
    <row r="4" spans="2:20">
      <c r="B4" s="180"/>
      <c r="C4" s="179" t="s">
        <v>190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2:20">
      <c r="B5" s="180"/>
      <c r="C5" s="179" t="s">
        <v>186</v>
      </c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2:20">
      <c r="B6" s="180"/>
      <c r="C6" s="179" t="s">
        <v>191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</row>
    <row r="7" spans="2:20">
      <c r="B7" s="180"/>
      <c r="C7" s="179" t="s">
        <v>192</v>
      </c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</row>
    <row r="8" spans="2:20" ht="18.75">
      <c r="B8" s="35" t="s">
        <v>148</v>
      </c>
      <c r="C8" s="6"/>
    </row>
    <row r="9" spans="2:20" ht="15.75" thickBot="1"/>
    <row r="10" spans="2:20" ht="15.75" thickBot="1">
      <c r="D10" s="218" t="s">
        <v>220</v>
      </c>
      <c r="E10" s="219"/>
      <c r="F10" s="219"/>
      <c r="G10" s="219"/>
      <c r="H10" s="219"/>
      <c r="I10" s="220"/>
      <c r="J10" s="221" t="s">
        <v>93</v>
      </c>
      <c r="K10" s="219"/>
      <c r="L10" s="219"/>
      <c r="M10" s="219"/>
      <c r="N10" s="219"/>
      <c r="O10" s="219"/>
      <c r="P10" s="219"/>
      <c r="Q10" s="219"/>
      <c r="R10" s="219"/>
      <c r="S10" s="219"/>
      <c r="T10" s="222"/>
    </row>
    <row r="11" spans="2:20">
      <c r="D11" s="225" t="s">
        <v>89</v>
      </c>
      <c r="E11" s="226"/>
      <c r="F11" s="226"/>
      <c r="G11" s="226"/>
      <c r="H11" s="226"/>
      <c r="I11" s="227"/>
      <c r="J11" s="225" t="s">
        <v>94</v>
      </c>
      <c r="K11" s="226"/>
      <c r="L11" s="226"/>
      <c r="M11" s="226"/>
      <c r="N11" s="226"/>
      <c r="O11" s="226"/>
      <c r="P11" s="226"/>
      <c r="Q11" s="226"/>
      <c r="R11" s="226"/>
      <c r="S11" s="226"/>
      <c r="T11" s="227"/>
    </row>
    <row r="12" spans="2:20">
      <c r="D12" s="212" t="s">
        <v>90</v>
      </c>
      <c r="E12" s="213"/>
      <c r="F12" s="213"/>
      <c r="G12" s="213"/>
      <c r="H12" s="213"/>
      <c r="I12" s="214"/>
      <c r="J12" s="212" t="s">
        <v>95</v>
      </c>
      <c r="K12" s="213"/>
      <c r="L12" s="213"/>
      <c r="M12" s="213"/>
      <c r="N12" s="213"/>
      <c r="O12" s="213"/>
      <c r="P12" s="213"/>
      <c r="Q12" s="213"/>
      <c r="R12" s="213"/>
      <c r="S12" s="213"/>
      <c r="T12" s="214"/>
    </row>
    <row r="13" spans="2:20">
      <c r="D13" s="212" t="s">
        <v>91</v>
      </c>
      <c r="E13" s="213"/>
      <c r="F13" s="213"/>
      <c r="G13" s="213"/>
      <c r="H13" s="213"/>
      <c r="I13" s="214"/>
      <c r="J13" s="212" t="s">
        <v>96</v>
      </c>
      <c r="K13" s="213"/>
      <c r="L13" s="213"/>
      <c r="M13" s="213"/>
      <c r="N13" s="213"/>
      <c r="O13" s="213"/>
      <c r="P13" s="213"/>
      <c r="Q13" s="213"/>
      <c r="R13" s="213"/>
      <c r="S13" s="213"/>
      <c r="T13" s="214"/>
    </row>
    <row r="14" spans="2:20">
      <c r="D14" s="70" t="s">
        <v>92</v>
      </c>
      <c r="E14" s="70"/>
      <c r="F14" s="70"/>
      <c r="G14" s="70"/>
      <c r="H14" s="70"/>
      <c r="I14" s="70"/>
      <c r="J14" s="212" t="s">
        <v>97</v>
      </c>
      <c r="K14" s="213"/>
      <c r="L14" s="213"/>
      <c r="M14" s="213"/>
      <c r="N14" s="213"/>
      <c r="O14" s="213"/>
      <c r="P14" s="213"/>
      <c r="Q14" s="213"/>
      <c r="R14" s="213"/>
      <c r="S14" s="213"/>
      <c r="T14" s="214"/>
    </row>
    <row r="15" spans="2:20">
      <c r="D15" s="212" t="s">
        <v>98</v>
      </c>
      <c r="E15" s="213"/>
      <c r="F15" s="213"/>
      <c r="G15" s="213"/>
      <c r="H15" s="213"/>
      <c r="I15" s="214"/>
      <c r="J15" s="212" t="s">
        <v>193</v>
      </c>
      <c r="K15" s="213"/>
      <c r="L15" s="213"/>
      <c r="M15" s="213"/>
      <c r="N15" s="213"/>
      <c r="O15" s="213"/>
      <c r="P15" s="213"/>
      <c r="Q15" s="213"/>
      <c r="R15" s="213"/>
      <c r="S15" s="213"/>
      <c r="T15" s="214"/>
    </row>
    <row r="17" spans="2:20">
      <c r="D17" s="212" t="s">
        <v>99</v>
      </c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4"/>
    </row>
    <row r="19" spans="2:20">
      <c r="B19" s="38"/>
      <c r="C19" s="39"/>
      <c r="D19" s="224" t="s">
        <v>176</v>
      </c>
      <c r="E19" s="224"/>
      <c r="F19" s="223" t="s">
        <v>0</v>
      </c>
      <c r="G19" s="223"/>
      <c r="H19" s="223" t="s">
        <v>1</v>
      </c>
      <c r="I19" s="223"/>
      <c r="J19" s="223" t="s">
        <v>2</v>
      </c>
      <c r="K19" s="223"/>
      <c r="L19" s="223" t="s">
        <v>3</v>
      </c>
      <c r="M19" s="223"/>
      <c r="N19" s="223" t="s">
        <v>4</v>
      </c>
      <c r="O19" s="223"/>
      <c r="P19" s="223" t="s">
        <v>5</v>
      </c>
      <c r="Q19" s="223"/>
      <c r="R19" s="223" t="s">
        <v>6</v>
      </c>
      <c r="S19" s="223"/>
      <c r="T19" s="165" t="s">
        <v>51</v>
      </c>
    </row>
    <row r="20" spans="2:20" ht="15.75" thickBot="1">
      <c r="B20" s="41"/>
      <c r="C20" s="42"/>
      <c r="D20" s="43" t="s">
        <v>15</v>
      </c>
      <c r="E20" s="43" t="s">
        <v>16</v>
      </c>
      <c r="F20" s="163" t="s">
        <v>15</v>
      </c>
      <c r="G20" s="163" t="s">
        <v>16</v>
      </c>
      <c r="H20" s="163" t="s">
        <v>15</v>
      </c>
      <c r="I20" s="163" t="s">
        <v>16</v>
      </c>
      <c r="J20" s="163" t="s">
        <v>15</v>
      </c>
      <c r="K20" s="163" t="s">
        <v>16</v>
      </c>
      <c r="L20" s="163" t="s">
        <v>15</v>
      </c>
      <c r="M20" s="163" t="s">
        <v>16</v>
      </c>
      <c r="N20" s="163" t="s">
        <v>15</v>
      </c>
      <c r="O20" s="163" t="s">
        <v>16</v>
      </c>
      <c r="P20" s="163" t="s">
        <v>15</v>
      </c>
      <c r="Q20" s="163" t="s">
        <v>16</v>
      </c>
      <c r="R20" s="163" t="s">
        <v>15</v>
      </c>
      <c r="S20" s="163" t="s">
        <v>16</v>
      </c>
      <c r="T20" s="163"/>
    </row>
    <row r="21" spans="2:20">
      <c r="B21" s="37" t="s">
        <v>52</v>
      </c>
      <c r="C21" s="44"/>
      <c r="D21" s="146"/>
      <c r="E21" s="14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4"/>
    </row>
    <row r="22" spans="2:20">
      <c r="B22" s="45">
        <v>7</v>
      </c>
      <c r="C22" s="46"/>
      <c r="D22" s="147" t="s">
        <v>17</v>
      </c>
      <c r="E22" s="14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5"/>
    </row>
    <row r="23" spans="2:20">
      <c r="B23" s="45">
        <v>8</v>
      </c>
      <c r="C23" s="46"/>
      <c r="D23" s="147" t="s">
        <v>18</v>
      </c>
      <c r="E23" s="14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5"/>
    </row>
    <row r="24" spans="2:20">
      <c r="B24" s="45">
        <v>9</v>
      </c>
      <c r="C24" s="46"/>
      <c r="D24" s="147" t="s">
        <v>19</v>
      </c>
      <c r="E24" s="14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5"/>
    </row>
    <row r="25" spans="2:20">
      <c r="B25" s="45">
        <v>10</v>
      </c>
      <c r="C25" s="46"/>
      <c r="D25" s="147" t="s">
        <v>19</v>
      </c>
      <c r="E25" s="14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5"/>
    </row>
    <row r="26" spans="2:20">
      <c r="B26" s="45">
        <v>11</v>
      </c>
      <c r="C26" s="46"/>
      <c r="D26" s="147" t="s">
        <v>19</v>
      </c>
      <c r="E26" s="14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5"/>
    </row>
    <row r="27" spans="2:20">
      <c r="B27" s="45">
        <v>12</v>
      </c>
      <c r="C27" s="46"/>
      <c r="D27" s="147" t="s">
        <v>18</v>
      </c>
      <c r="E27" s="14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5"/>
    </row>
    <row r="28" spans="2:20">
      <c r="B28" s="45">
        <v>13</v>
      </c>
      <c r="C28" s="46"/>
      <c r="D28" s="147" t="s">
        <v>18</v>
      </c>
      <c r="E28" s="14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5"/>
    </row>
    <row r="29" spans="2:20">
      <c r="B29" s="45">
        <v>14</v>
      </c>
      <c r="C29" s="46"/>
      <c r="D29" s="147" t="s">
        <v>19</v>
      </c>
      <c r="E29" s="14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5"/>
    </row>
    <row r="30" spans="2:20">
      <c r="B30" s="45">
        <v>15</v>
      </c>
      <c r="C30" s="46"/>
      <c r="D30" s="147" t="s">
        <v>19</v>
      </c>
      <c r="E30" s="14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5"/>
    </row>
    <row r="31" spans="2:20">
      <c r="B31" s="45">
        <v>16</v>
      </c>
      <c r="C31" s="46"/>
      <c r="D31" s="147" t="s">
        <v>19</v>
      </c>
      <c r="E31" s="147">
        <v>12</v>
      </c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5"/>
    </row>
    <row r="32" spans="2:20">
      <c r="B32" s="45">
        <v>17</v>
      </c>
      <c r="C32" s="46"/>
      <c r="D32" s="147" t="s">
        <v>18</v>
      </c>
      <c r="E32" s="14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5"/>
    </row>
    <row r="33" spans="2:20">
      <c r="B33" s="45">
        <v>18</v>
      </c>
      <c r="C33" s="46"/>
      <c r="D33" s="147" t="s">
        <v>18</v>
      </c>
      <c r="E33" s="14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5"/>
    </row>
    <row r="34" spans="2:20">
      <c r="B34" s="45">
        <v>19</v>
      </c>
      <c r="C34" s="46"/>
      <c r="D34" s="147" t="s">
        <v>20</v>
      </c>
      <c r="E34" s="147">
        <v>4</v>
      </c>
      <c r="F34" s="167" t="s">
        <v>20</v>
      </c>
      <c r="G34" s="167"/>
      <c r="H34" s="167" t="s">
        <v>20</v>
      </c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5">
        <f>35/8</f>
        <v>4.375</v>
      </c>
    </row>
    <row r="35" spans="2:20">
      <c r="B35" s="45">
        <v>20</v>
      </c>
      <c r="C35" s="46"/>
      <c r="D35" s="147" t="s">
        <v>20</v>
      </c>
      <c r="E35" s="147"/>
      <c r="F35" s="167" t="s">
        <v>20</v>
      </c>
      <c r="G35" s="167"/>
      <c r="H35" s="167" t="s">
        <v>20</v>
      </c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5">
        <f>35/8</f>
        <v>4.375</v>
      </c>
    </row>
    <row r="36" spans="2:20">
      <c r="B36" s="45">
        <v>21</v>
      </c>
      <c r="C36" s="46"/>
      <c r="D36" s="147" t="s">
        <v>21</v>
      </c>
      <c r="E36" s="14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5"/>
    </row>
    <row r="37" spans="2:20">
      <c r="B37" s="45">
        <v>22</v>
      </c>
      <c r="C37" s="46"/>
      <c r="D37" s="147" t="s">
        <v>22</v>
      </c>
      <c r="E37" s="14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5"/>
    </row>
    <row r="38" spans="2:20">
      <c r="B38" s="45">
        <v>23</v>
      </c>
      <c r="C38" s="46"/>
      <c r="D38" s="147"/>
      <c r="E38" s="14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5"/>
    </row>
    <row r="39" spans="2:20">
      <c r="B39" s="45">
        <v>7</v>
      </c>
      <c r="C39" s="46"/>
      <c r="D39" s="147"/>
      <c r="E39" s="14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5"/>
    </row>
    <row r="40" spans="2:20">
      <c r="B40" s="45"/>
      <c r="C40" s="46"/>
      <c r="D40" s="147"/>
      <c r="E40" s="14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5"/>
    </row>
    <row r="41" spans="2:20">
      <c r="B41" s="45"/>
      <c r="C41" s="46"/>
      <c r="D41" s="147"/>
      <c r="E41" s="14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5"/>
    </row>
    <row r="42" spans="2:20">
      <c r="B42" s="45"/>
      <c r="C42" s="46"/>
      <c r="D42" s="147"/>
      <c r="E42" s="14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5"/>
    </row>
    <row r="43" spans="2:20">
      <c r="B43" s="37" t="s">
        <v>53</v>
      </c>
      <c r="C43" s="46"/>
      <c r="D43" s="147"/>
      <c r="E43" s="14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5"/>
    </row>
    <row r="44" spans="2:20">
      <c r="B44" s="45">
        <v>7</v>
      </c>
      <c r="C44" s="46"/>
      <c r="D44" s="147" t="s">
        <v>17</v>
      </c>
      <c r="E44" s="14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5"/>
    </row>
    <row r="45" spans="2:20">
      <c r="B45" s="45">
        <v>8</v>
      </c>
      <c r="C45" s="46"/>
      <c r="D45" s="147" t="s">
        <v>18</v>
      </c>
      <c r="E45" s="14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5"/>
    </row>
    <row r="46" spans="2:20">
      <c r="B46" s="45">
        <v>9</v>
      </c>
      <c r="C46" s="46"/>
      <c r="D46" s="147" t="s">
        <v>19</v>
      </c>
      <c r="E46" s="14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5"/>
    </row>
    <row r="47" spans="2:20">
      <c r="B47" s="45">
        <v>10</v>
      </c>
      <c r="C47" s="46"/>
      <c r="D47" s="147" t="s">
        <v>19</v>
      </c>
      <c r="E47" s="14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5"/>
    </row>
    <row r="48" spans="2:20">
      <c r="B48" s="45">
        <v>11</v>
      </c>
      <c r="C48" s="46"/>
      <c r="D48" s="147" t="s">
        <v>19</v>
      </c>
      <c r="E48" s="14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5"/>
    </row>
    <row r="49" spans="2:20">
      <c r="B49" s="45">
        <v>12</v>
      </c>
      <c r="C49" s="46"/>
      <c r="D49" s="147" t="s">
        <v>18</v>
      </c>
      <c r="E49" s="14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5"/>
    </row>
    <row r="50" spans="2:20">
      <c r="B50" s="45">
        <v>13</v>
      </c>
      <c r="C50" s="46"/>
      <c r="D50" s="147" t="s">
        <v>18</v>
      </c>
      <c r="E50" s="14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5"/>
    </row>
    <row r="51" spans="2:20">
      <c r="B51" s="45">
        <v>14</v>
      </c>
      <c r="C51" s="46"/>
      <c r="D51" s="147" t="s">
        <v>19</v>
      </c>
      <c r="E51" s="14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5"/>
    </row>
    <row r="52" spans="2:20">
      <c r="B52" s="45">
        <v>15</v>
      </c>
      <c r="C52" s="46"/>
      <c r="D52" s="147" t="s">
        <v>19</v>
      </c>
      <c r="E52" s="14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5"/>
    </row>
    <row r="53" spans="2:20">
      <c r="B53" s="45">
        <v>16</v>
      </c>
      <c r="C53" s="46"/>
      <c r="D53" s="147" t="s">
        <v>19</v>
      </c>
      <c r="E53" s="147">
        <v>12</v>
      </c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5"/>
    </row>
    <row r="54" spans="2:20">
      <c r="B54" s="45">
        <v>17</v>
      </c>
      <c r="C54" s="46"/>
      <c r="D54" s="147" t="s">
        <v>18</v>
      </c>
      <c r="E54" s="14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5"/>
    </row>
    <row r="55" spans="2:20">
      <c r="B55" s="45">
        <v>18</v>
      </c>
      <c r="C55" s="46"/>
      <c r="D55" s="147" t="s">
        <v>18</v>
      </c>
      <c r="E55" s="14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5"/>
    </row>
    <row r="56" spans="2:20">
      <c r="B56" s="45">
        <v>19</v>
      </c>
      <c r="C56" s="46"/>
      <c r="D56" s="147" t="s">
        <v>21</v>
      </c>
      <c r="E56" s="14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5"/>
    </row>
    <row r="57" spans="2:20">
      <c r="B57" s="45">
        <v>20</v>
      </c>
      <c r="C57" s="46"/>
      <c r="D57" s="147" t="s">
        <v>21</v>
      </c>
      <c r="E57" s="14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5"/>
    </row>
    <row r="58" spans="2:20">
      <c r="B58" s="45">
        <v>21</v>
      </c>
      <c r="C58" s="46"/>
      <c r="D58" s="147" t="s">
        <v>21</v>
      </c>
      <c r="E58" s="14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5"/>
    </row>
    <row r="59" spans="2:20">
      <c r="B59" s="45">
        <v>22</v>
      </c>
      <c r="C59" s="46"/>
      <c r="D59" s="147" t="s">
        <v>22</v>
      </c>
      <c r="E59" s="14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5"/>
    </row>
    <row r="60" spans="2:20">
      <c r="B60" s="45">
        <v>23</v>
      </c>
      <c r="C60" s="46"/>
      <c r="D60" s="147"/>
      <c r="E60" s="14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5"/>
    </row>
    <row r="61" spans="2:20">
      <c r="B61" s="45">
        <v>7</v>
      </c>
      <c r="C61" s="46"/>
      <c r="D61" s="147"/>
      <c r="E61" s="14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5"/>
    </row>
    <row r="62" spans="2:20">
      <c r="B62" s="45"/>
      <c r="C62" s="46"/>
      <c r="D62" s="147"/>
      <c r="E62" s="14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5"/>
    </row>
    <row r="63" spans="2:20">
      <c r="B63" s="36" t="s">
        <v>54</v>
      </c>
      <c r="C63" s="46"/>
      <c r="D63" s="147"/>
      <c r="E63" s="14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5"/>
    </row>
    <row r="64" spans="2:20">
      <c r="B64" s="45">
        <v>7</v>
      </c>
      <c r="C64" s="46"/>
      <c r="D64" s="147" t="s">
        <v>17</v>
      </c>
      <c r="E64" s="14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5"/>
    </row>
    <row r="65" spans="2:20">
      <c r="B65" s="45">
        <v>8</v>
      </c>
      <c r="C65" s="46"/>
      <c r="D65" s="147" t="s">
        <v>18</v>
      </c>
      <c r="E65" s="14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5"/>
    </row>
    <row r="66" spans="2:20">
      <c r="B66" s="45">
        <v>9</v>
      </c>
      <c r="C66" s="46"/>
      <c r="D66" s="147" t="s">
        <v>19</v>
      </c>
      <c r="E66" s="14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5"/>
    </row>
    <row r="67" spans="2:20">
      <c r="B67" s="45">
        <v>10</v>
      </c>
      <c r="C67" s="46"/>
      <c r="D67" s="147" t="s">
        <v>19</v>
      </c>
      <c r="E67" s="14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5"/>
    </row>
    <row r="68" spans="2:20">
      <c r="B68" s="45">
        <v>11</v>
      </c>
      <c r="C68" s="46"/>
      <c r="D68" s="147" t="s">
        <v>19</v>
      </c>
      <c r="E68" s="14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5"/>
    </row>
    <row r="69" spans="2:20">
      <c r="B69" s="45">
        <v>12</v>
      </c>
      <c r="C69" s="46"/>
      <c r="D69" s="147" t="s">
        <v>18</v>
      </c>
      <c r="E69" s="14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5"/>
    </row>
    <row r="70" spans="2:20">
      <c r="B70" s="45">
        <v>13</v>
      </c>
      <c r="C70" s="46"/>
      <c r="D70" s="147" t="s">
        <v>18</v>
      </c>
      <c r="E70" s="14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5"/>
    </row>
    <row r="71" spans="2:20">
      <c r="B71" s="45">
        <v>14</v>
      </c>
      <c r="C71" s="46"/>
      <c r="D71" s="147" t="s">
        <v>19</v>
      </c>
      <c r="E71" s="14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5"/>
    </row>
    <row r="72" spans="2:20">
      <c r="B72" s="45">
        <v>15</v>
      </c>
      <c r="C72" s="46"/>
      <c r="D72" s="147" t="s">
        <v>19</v>
      </c>
      <c r="E72" s="14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5"/>
    </row>
    <row r="73" spans="2:20">
      <c r="B73" s="45">
        <v>16</v>
      </c>
      <c r="C73" s="46"/>
      <c r="D73" s="147" t="s">
        <v>19</v>
      </c>
      <c r="E73" s="147">
        <v>12</v>
      </c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5"/>
    </row>
    <row r="74" spans="2:20">
      <c r="B74" s="45">
        <v>17</v>
      </c>
      <c r="C74" s="46"/>
      <c r="D74" s="147" t="s">
        <v>18</v>
      </c>
      <c r="E74" s="14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5"/>
    </row>
    <row r="75" spans="2:20">
      <c r="B75" s="45">
        <v>18</v>
      </c>
      <c r="C75" s="46"/>
      <c r="D75" s="147" t="s">
        <v>18</v>
      </c>
      <c r="E75" s="14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5"/>
    </row>
    <row r="76" spans="2:20">
      <c r="B76" s="45">
        <v>19</v>
      </c>
      <c r="C76" s="46"/>
      <c r="D76" s="147" t="s">
        <v>100</v>
      </c>
      <c r="E76" s="147">
        <v>5</v>
      </c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5"/>
    </row>
    <row r="77" spans="2:20">
      <c r="B77" s="45">
        <v>20</v>
      </c>
      <c r="C77" s="46"/>
      <c r="D77" s="147" t="s">
        <v>21</v>
      </c>
      <c r="E77" s="14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5"/>
    </row>
    <row r="78" spans="2:20">
      <c r="B78" s="45">
        <v>21</v>
      </c>
      <c r="C78" s="46"/>
      <c r="D78" s="147" t="s">
        <v>21</v>
      </c>
      <c r="E78" s="14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5"/>
    </row>
    <row r="79" spans="2:20">
      <c r="B79" s="45">
        <v>22</v>
      </c>
      <c r="C79" s="46"/>
      <c r="D79" s="147" t="s">
        <v>22</v>
      </c>
      <c r="E79" s="14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5"/>
    </row>
    <row r="80" spans="2:20">
      <c r="B80" s="45">
        <v>23</v>
      </c>
      <c r="C80" s="46"/>
      <c r="D80" s="147"/>
      <c r="E80" s="14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5"/>
    </row>
    <row r="81" spans="2:20">
      <c r="B81" s="45">
        <v>7</v>
      </c>
      <c r="C81" s="46"/>
      <c r="D81" s="147"/>
      <c r="E81" s="14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5"/>
    </row>
    <row r="82" spans="2:20">
      <c r="B82" s="45"/>
      <c r="C82" s="46"/>
      <c r="D82" s="147"/>
      <c r="E82" s="14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5"/>
    </row>
    <row r="83" spans="2:20">
      <c r="B83" s="36" t="s">
        <v>55</v>
      </c>
      <c r="C83" s="46"/>
      <c r="D83" s="147"/>
      <c r="E83" s="14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5"/>
    </row>
    <row r="84" spans="2:20">
      <c r="B84" s="45">
        <v>7</v>
      </c>
      <c r="C84" s="46"/>
      <c r="D84" s="147" t="s">
        <v>17</v>
      </c>
      <c r="E84" s="14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5"/>
    </row>
    <row r="85" spans="2:20">
      <c r="B85" s="45">
        <v>8</v>
      </c>
      <c r="C85" s="46"/>
      <c r="D85" s="147" t="s">
        <v>18</v>
      </c>
      <c r="E85" s="14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5"/>
    </row>
    <row r="86" spans="2:20">
      <c r="B86" s="45">
        <v>9</v>
      </c>
      <c r="C86" s="46"/>
      <c r="D86" s="147" t="s">
        <v>19</v>
      </c>
      <c r="E86" s="14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5"/>
    </row>
    <row r="87" spans="2:20">
      <c r="B87" s="45">
        <v>10</v>
      </c>
      <c r="C87" s="46"/>
      <c r="D87" s="147" t="s">
        <v>19</v>
      </c>
      <c r="E87" s="14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5"/>
    </row>
    <row r="88" spans="2:20">
      <c r="B88" s="45">
        <v>11</v>
      </c>
      <c r="C88" s="46"/>
      <c r="D88" s="147" t="s">
        <v>19</v>
      </c>
      <c r="E88" s="14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5"/>
    </row>
    <row r="89" spans="2:20">
      <c r="B89" s="45">
        <v>12</v>
      </c>
      <c r="C89" s="46"/>
      <c r="D89" s="147" t="s">
        <v>18</v>
      </c>
      <c r="E89" s="14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5"/>
    </row>
    <row r="90" spans="2:20">
      <c r="B90" s="45">
        <v>13</v>
      </c>
      <c r="C90" s="46"/>
      <c r="D90" s="147" t="s">
        <v>18</v>
      </c>
      <c r="E90" s="14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5"/>
    </row>
    <row r="91" spans="2:20">
      <c r="B91" s="45">
        <v>14</v>
      </c>
      <c r="C91" s="46"/>
      <c r="D91" s="147" t="s">
        <v>19</v>
      </c>
      <c r="E91" s="14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5"/>
    </row>
    <row r="92" spans="2:20">
      <c r="B92" s="45">
        <v>15</v>
      </c>
      <c r="C92" s="46"/>
      <c r="D92" s="147" t="s">
        <v>19</v>
      </c>
      <c r="E92" s="14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5"/>
    </row>
    <row r="93" spans="2:20">
      <c r="B93" s="45">
        <v>16</v>
      </c>
      <c r="C93" s="46"/>
      <c r="D93" s="147" t="s">
        <v>19</v>
      </c>
      <c r="E93" s="147">
        <v>12</v>
      </c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5"/>
    </row>
    <row r="94" spans="2:20">
      <c r="B94" s="45">
        <v>17</v>
      </c>
      <c r="C94" s="46"/>
      <c r="D94" s="147" t="s">
        <v>18</v>
      </c>
      <c r="E94" s="14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5"/>
    </row>
    <row r="95" spans="2:20">
      <c r="B95" s="45">
        <v>18</v>
      </c>
      <c r="C95" s="46"/>
      <c r="D95" s="147" t="s">
        <v>18</v>
      </c>
      <c r="E95" s="14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5"/>
    </row>
    <row r="96" spans="2:20">
      <c r="B96" s="45">
        <v>19</v>
      </c>
      <c r="C96" s="46"/>
      <c r="D96" s="147" t="s">
        <v>101</v>
      </c>
      <c r="E96" s="14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5"/>
    </row>
    <row r="97" spans="2:20">
      <c r="B97" s="45">
        <v>20</v>
      </c>
      <c r="C97" s="46"/>
      <c r="D97" s="147" t="s">
        <v>101</v>
      </c>
      <c r="E97" s="14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5"/>
    </row>
    <row r="98" spans="2:20">
      <c r="B98" s="45">
        <v>21</v>
      </c>
      <c r="C98" s="46"/>
      <c r="D98" s="147" t="s">
        <v>21</v>
      </c>
      <c r="E98" s="14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5"/>
    </row>
    <row r="99" spans="2:20">
      <c r="B99" s="45">
        <v>22</v>
      </c>
      <c r="C99" s="46"/>
      <c r="D99" s="147" t="s">
        <v>22</v>
      </c>
      <c r="E99" s="14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5"/>
    </row>
    <row r="100" spans="2:20">
      <c r="B100" s="45">
        <v>23</v>
      </c>
      <c r="C100" s="46"/>
      <c r="D100" s="147"/>
      <c r="E100" s="14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5"/>
    </row>
    <row r="101" spans="2:20">
      <c r="B101" s="45">
        <v>7</v>
      </c>
      <c r="C101" s="46"/>
      <c r="D101" s="147"/>
      <c r="E101" s="14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5"/>
    </row>
    <row r="102" spans="2:20">
      <c r="B102" s="45"/>
      <c r="C102" s="46"/>
      <c r="D102" s="147"/>
      <c r="E102" s="14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5"/>
    </row>
    <row r="103" spans="2:20">
      <c r="B103" s="36" t="s">
        <v>56</v>
      </c>
      <c r="C103" s="46"/>
      <c r="D103" s="147"/>
      <c r="E103" s="14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5"/>
    </row>
    <row r="104" spans="2:20">
      <c r="B104" s="45">
        <v>7</v>
      </c>
      <c r="C104" s="46"/>
      <c r="D104" s="147" t="s">
        <v>17</v>
      </c>
      <c r="E104" s="14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5"/>
    </row>
    <row r="105" spans="2:20">
      <c r="B105" s="45">
        <v>8</v>
      </c>
      <c r="C105" s="46"/>
      <c r="D105" s="147" t="s">
        <v>18</v>
      </c>
      <c r="E105" s="14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5"/>
    </row>
    <row r="106" spans="2:20">
      <c r="B106" s="45">
        <v>9</v>
      </c>
      <c r="C106" s="46"/>
      <c r="D106" s="147" t="s">
        <v>19</v>
      </c>
      <c r="E106" s="14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5"/>
    </row>
    <row r="107" spans="2:20">
      <c r="B107" s="45">
        <v>10</v>
      </c>
      <c r="C107" s="46"/>
      <c r="D107" s="147" t="s">
        <v>19</v>
      </c>
      <c r="E107" s="14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5"/>
    </row>
    <row r="108" spans="2:20">
      <c r="B108" s="45">
        <v>11</v>
      </c>
      <c r="C108" s="46"/>
      <c r="D108" s="147" t="s">
        <v>19</v>
      </c>
      <c r="E108" s="14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5"/>
    </row>
    <row r="109" spans="2:20">
      <c r="B109" s="45">
        <v>12</v>
      </c>
      <c r="C109" s="46"/>
      <c r="D109" s="147" t="s">
        <v>18</v>
      </c>
      <c r="E109" s="14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5"/>
    </row>
    <row r="110" spans="2:20">
      <c r="B110" s="45">
        <v>13</v>
      </c>
      <c r="C110" s="46"/>
      <c r="D110" s="147" t="s">
        <v>18</v>
      </c>
      <c r="E110" s="14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5"/>
    </row>
    <row r="111" spans="2:20">
      <c r="B111" s="45">
        <v>14</v>
      </c>
      <c r="C111" s="46"/>
      <c r="D111" s="147" t="s">
        <v>19</v>
      </c>
      <c r="E111" s="14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5"/>
    </row>
    <row r="112" spans="2:20">
      <c r="B112" s="45">
        <v>15</v>
      </c>
      <c r="C112" s="46"/>
      <c r="D112" s="147" t="s">
        <v>19</v>
      </c>
      <c r="E112" s="14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5"/>
    </row>
    <row r="113" spans="2:20">
      <c r="B113" s="45">
        <v>16</v>
      </c>
      <c r="C113" s="46"/>
      <c r="D113" s="147" t="s">
        <v>19</v>
      </c>
      <c r="E113" s="147">
        <v>12</v>
      </c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5"/>
    </row>
    <row r="114" spans="2:20">
      <c r="B114" s="45">
        <v>17</v>
      </c>
      <c r="C114" s="46"/>
      <c r="D114" s="147" t="s">
        <v>18</v>
      </c>
      <c r="E114" s="14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5"/>
    </row>
    <row r="115" spans="2:20">
      <c r="B115" s="45">
        <v>18</v>
      </c>
      <c r="C115" s="46"/>
      <c r="D115" s="147" t="s">
        <v>18</v>
      </c>
      <c r="E115" s="14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5"/>
    </row>
    <row r="116" spans="2:20">
      <c r="B116" s="45">
        <v>19</v>
      </c>
      <c r="C116" s="46"/>
      <c r="D116" s="147" t="s">
        <v>21</v>
      </c>
      <c r="E116" s="14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5"/>
    </row>
    <row r="117" spans="2:20">
      <c r="B117" s="45">
        <v>20</v>
      </c>
      <c r="C117" s="46"/>
      <c r="D117" s="147" t="s">
        <v>21</v>
      </c>
      <c r="E117" s="14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5"/>
    </row>
    <row r="118" spans="2:20">
      <c r="B118" s="45">
        <v>21</v>
      </c>
      <c r="C118" s="46"/>
      <c r="D118" s="147" t="s">
        <v>21</v>
      </c>
      <c r="E118" s="14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5"/>
    </row>
    <row r="119" spans="2:20">
      <c r="B119" s="45">
        <v>22</v>
      </c>
      <c r="C119" s="46"/>
      <c r="D119" s="147" t="s">
        <v>22</v>
      </c>
      <c r="E119" s="14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5"/>
    </row>
    <row r="120" spans="2:20">
      <c r="B120" s="45">
        <v>23</v>
      </c>
      <c r="C120" s="46"/>
      <c r="D120" s="147"/>
      <c r="E120" s="14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5"/>
    </row>
    <row r="121" spans="2:20">
      <c r="B121" s="45">
        <v>7</v>
      </c>
      <c r="C121" s="46"/>
      <c r="D121" s="147"/>
      <c r="E121" s="14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5"/>
    </row>
    <row r="122" spans="2:20">
      <c r="B122" s="45"/>
      <c r="C122" s="46"/>
      <c r="D122" s="147"/>
      <c r="E122" s="14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5"/>
    </row>
    <row r="123" spans="2:20">
      <c r="B123" s="36" t="s">
        <v>57</v>
      </c>
      <c r="C123" s="46"/>
      <c r="D123" s="147"/>
      <c r="E123" s="14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5"/>
    </row>
    <row r="124" spans="2:20">
      <c r="B124" s="45">
        <v>7</v>
      </c>
      <c r="C124" s="46"/>
      <c r="D124" s="147" t="s">
        <v>17</v>
      </c>
      <c r="E124" s="14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5"/>
    </row>
    <row r="125" spans="2:20">
      <c r="B125" s="45">
        <v>8</v>
      </c>
      <c r="C125" s="46"/>
      <c r="D125" s="147" t="s">
        <v>18</v>
      </c>
      <c r="E125" s="14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5"/>
    </row>
    <row r="126" spans="2:20">
      <c r="B126" s="45">
        <v>9</v>
      </c>
      <c r="C126" s="46"/>
      <c r="D126" s="147" t="s">
        <v>23</v>
      </c>
      <c r="E126" s="14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5"/>
    </row>
    <row r="127" spans="2:20">
      <c r="B127" s="45">
        <v>10</v>
      </c>
      <c r="C127" s="46"/>
      <c r="D127" s="147" t="s">
        <v>24</v>
      </c>
      <c r="E127" s="14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5"/>
    </row>
    <row r="128" spans="2:20">
      <c r="B128" s="45">
        <v>11</v>
      </c>
      <c r="C128" s="46"/>
      <c r="D128" s="147" t="s">
        <v>24</v>
      </c>
      <c r="E128" s="14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5"/>
    </row>
    <row r="129" spans="2:20">
      <c r="B129" s="45">
        <v>12</v>
      </c>
      <c r="C129" s="46"/>
      <c r="D129" s="147" t="s">
        <v>18</v>
      </c>
      <c r="E129" s="14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5"/>
    </row>
    <row r="130" spans="2:20">
      <c r="B130" s="45">
        <v>13</v>
      </c>
      <c r="C130" s="46"/>
      <c r="D130" s="147" t="s">
        <v>18</v>
      </c>
      <c r="E130" s="14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5"/>
    </row>
    <row r="131" spans="2:20">
      <c r="B131" s="45">
        <v>14</v>
      </c>
      <c r="C131" s="46"/>
      <c r="D131" s="147" t="s">
        <v>25</v>
      </c>
      <c r="E131" s="14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5"/>
    </row>
    <row r="132" spans="2:20">
      <c r="B132" s="45">
        <v>15</v>
      </c>
      <c r="C132" s="46"/>
      <c r="D132" s="147" t="s">
        <v>25</v>
      </c>
      <c r="E132" s="14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5"/>
    </row>
    <row r="133" spans="2:20">
      <c r="B133" s="45">
        <v>16</v>
      </c>
      <c r="C133" s="46"/>
      <c r="D133" s="147" t="s">
        <v>25</v>
      </c>
      <c r="E133" s="14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5"/>
    </row>
    <row r="134" spans="2:20">
      <c r="B134" s="45">
        <v>17</v>
      </c>
      <c r="C134" s="46"/>
      <c r="D134" s="147" t="s">
        <v>18</v>
      </c>
      <c r="E134" s="14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5"/>
    </row>
    <row r="135" spans="2:20">
      <c r="B135" s="45">
        <v>18</v>
      </c>
      <c r="C135" s="46"/>
      <c r="D135" s="147" t="s">
        <v>18</v>
      </c>
      <c r="E135" s="14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5"/>
    </row>
    <row r="136" spans="2:20">
      <c r="B136" s="45">
        <v>19</v>
      </c>
      <c r="C136" s="46"/>
      <c r="D136" s="147" t="s">
        <v>102</v>
      </c>
      <c r="E136" s="147"/>
      <c r="F136" s="167" t="s">
        <v>102</v>
      </c>
      <c r="G136" s="167"/>
      <c r="H136" s="167" t="s">
        <v>102</v>
      </c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5"/>
    </row>
    <row r="137" spans="2:20">
      <c r="B137" s="45">
        <v>20</v>
      </c>
      <c r="C137" s="46"/>
      <c r="D137" s="147" t="s">
        <v>102</v>
      </c>
      <c r="E137" s="147"/>
      <c r="F137" s="167" t="s">
        <v>102</v>
      </c>
      <c r="G137" s="167"/>
      <c r="H137" s="167" t="s">
        <v>102</v>
      </c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5"/>
    </row>
    <row r="138" spans="2:20">
      <c r="B138" s="45">
        <v>21</v>
      </c>
      <c r="C138" s="46"/>
      <c r="D138" s="147" t="s">
        <v>102</v>
      </c>
      <c r="E138" s="147">
        <v>10</v>
      </c>
      <c r="F138" s="167" t="s">
        <v>102</v>
      </c>
      <c r="G138" s="167"/>
      <c r="H138" s="167" t="s">
        <v>102</v>
      </c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5">
        <f>20*0.35</f>
        <v>7</v>
      </c>
    </row>
    <row r="139" spans="2:20">
      <c r="B139" s="45">
        <v>22</v>
      </c>
      <c r="C139" s="46"/>
      <c r="D139" s="147" t="s">
        <v>22</v>
      </c>
      <c r="E139" s="14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5"/>
    </row>
    <row r="140" spans="2:20">
      <c r="B140" s="45">
        <v>23</v>
      </c>
      <c r="C140" s="46"/>
      <c r="D140" s="147"/>
      <c r="E140" s="14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5"/>
    </row>
    <row r="141" spans="2:20">
      <c r="B141" s="45">
        <v>7</v>
      </c>
      <c r="C141" s="46"/>
      <c r="D141" s="147"/>
      <c r="E141" s="14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5"/>
    </row>
    <row r="142" spans="2:20">
      <c r="B142" s="45"/>
      <c r="C142" s="46"/>
      <c r="D142" s="147"/>
      <c r="E142" s="14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5"/>
    </row>
    <row r="143" spans="2:20">
      <c r="B143" s="36" t="s">
        <v>58</v>
      </c>
      <c r="C143" s="46"/>
      <c r="D143" s="147"/>
      <c r="E143" s="14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5"/>
    </row>
    <row r="144" spans="2:20">
      <c r="B144" s="45">
        <v>7</v>
      </c>
      <c r="C144" s="46"/>
      <c r="D144" s="147" t="s">
        <v>17</v>
      </c>
      <c r="E144" s="14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5"/>
    </row>
    <row r="145" spans="2:20">
      <c r="B145" s="45">
        <v>8</v>
      </c>
      <c r="C145" s="46"/>
      <c r="D145" s="147" t="s">
        <v>18</v>
      </c>
      <c r="E145" s="14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5"/>
    </row>
    <row r="146" spans="2:20">
      <c r="B146" s="45">
        <v>9</v>
      </c>
      <c r="C146" s="46"/>
      <c r="D146" s="147" t="s">
        <v>26</v>
      </c>
      <c r="E146" s="14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5"/>
    </row>
    <row r="147" spans="2:20">
      <c r="B147" s="45">
        <v>10</v>
      </c>
      <c r="C147" s="46"/>
      <c r="D147" s="147" t="s">
        <v>26</v>
      </c>
      <c r="E147" s="14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5"/>
    </row>
    <row r="148" spans="2:20">
      <c r="B148" s="45">
        <v>11</v>
      </c>
      <c r="C148" s="46"/>
      <c r="D148" s="147" t="s">
        <v>26</v>
      </c>
      <c r="E148" s="14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5"/>
    </row>
    <row r="149" spans="2:20">
      <c r="B149" s="45">
        <v>12</v>
      </c>
      <c r="C149" s="46"/>
      <c r="D149" s="147" t="s">
        <v>18</v>
      </c>
      <c r="E149" s="14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5"/>
    </row>
    <row r="150" spans="2:20">
      <c r="B150" s="45">
        <v>13</v>
      </c>
      <c r="C150" s="46"/>
      <c r="D150" s="147" t="s">
        <v>18</v>
      </c>
      <c r="E150" s="14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5"/>
    </row>
    <row r="151" spans="2:20">
      <c r="B151" s="45">
        <v>14</v>
      </c>
      <c r="C151" s="46"/>
      <c r="D151" s="147" t="s">
        <v>25</v>
      </c>
      <c r="E151" s="14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5"/>
    </row>
    <row r="152" spans="2:20">
      <c r="B152" s="45">
        <v>15</v>
      </c>
      <c r="C152" s="46"/>
      <c r="D152" s="147" t="s">
        <v>25</v>
      </c>
      <c r="E152" s="14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5"/>
    </row>
    <row r="153" spans="2:20">
      <c r="B153" s="45">
        <v>16</v>
      </c>
      <c r="C153" s="46"/>
      <c r="D153" s="147" t="s">
        <v>25</v>
      </c>
      <c r="E153" s="14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5"/>
    </row>
    <row r="154" spans="2:20">
      <c r="B154" s="45">
        <v>17</v>
      </c>
      <c r="C154" s="46"/>
      <c r="D154" s="147" t="s">
        <v>18</v>
      </c>
      <c r="E154" s="14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5"/>
    </row>
    <row r="155" spans="2:20">
      <c r="B155" s="45">
        <v>18</v>
      </c>
      <c r="C155" s="46"/>
      <c r="D155" s="147" t="s">
        <v>18</v>
      </c>
      <c r="E155" s="14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5"/>
    </row>
    <row r="156" spans="2:20">
      <c r="B156" s="45">
        <v>19</v>
      </c>
      <c r="C156" s="46"/>
      <c r="D156" s="147" t="s">
        <v>21</v>
      </c>
      <c r="E156" s="14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5"/>
    </row>
    <row r="157" spans="2:20">
      <c r="B157" s="45">
        <v>20</v>
      </c>
      <c r="C157" s="46"/>
      <c r="D157" s="147" t="s">
        <v>21</v>
      </c>
      <c r="E157" s="14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5"/>
    </row>
    <row r="158" spans="2:20">
      <c r="B158" s="45">
        <v>21</v>
      </c>
      <c r="C158" s="46"/>
      <c r="D158" s="147" t="s">
        <v>21</v>
      </c>
      <c r="E158" s="14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5"/>
    </row>
    <row r="159" spans="2:20">
      <c r="B159" s="45">
        <v>22</v>
      </c>
      <c r="C159" s="46"/>
      <c r="D159" s="147" t="s">
        <v>22</v>
      </c>
      <c r="E159" s="14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5"/>
    </row>
    <row r="160" spans="2:20">
      <c r="B160" s="45">
        <v>23</v>
      </c>
      <c r="C160" s="46"/>
      <c r="D160" s="147"/>
      <c r="E160" s="14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5"/>
    </row>
    <row r="161" spans="2:20">
      <c r="B161" s="45">
        <v>7</v>
      </c>
      <c r="C161" s="46"/>
      <c r="D161" s="147"/>
      <c r="E161" s="14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5"/>
    </row>
    <row r="162" spans="2:20">
      <c r="B162" s="45"/>
      <c r="C162" s="46"/>
      <c r="D162" s="47"/>
      <c r="E162" s="47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58"/>
    </row>
    <row r="163" spans="2:20">
      <c r="B163" s="45"/>
      <c r="C163" s="46"/>
      <c r="D163" s="47"/>
      <c r="E163" s="47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58"/>
    </row>
    <row r="164" spans="2:20">
      <c r="B164" s="185" t="s">
        <v>45</v>
      </c>
      <c r="C164" s="186"/>
      <c r="D164" s="187" t="s">
        <v>187</v>
      </c>
      <c r="E164" s="187">
        <f>SUM(E21:E163)</f>
        <v>79</v>
      </c>
      <c r="F164" s="187"/>
      <c r="G164" s="187"/>
      <c r="H164" s="187"/>
      <c r="I164" s="187"/>
      <c r="J164" s="187"/>
      <c r="K164" s="187"/>
      <c r="L164" s="187"/>
      <c r="M164" s="187"/>
      <c r="N164" s="187"/>
      <c r="O164" s="187"/>
      <c r="P164" s="187"/>
      <c r="Q164" s="187"/>
      <c r="R164" s="187"/>
      <c r="S164" s="187"/>
      <c r="T164" s="187">
        <f>SUM(T21:T163)</f>
        <v>15.75</v>
      </c>
    </row>
    <row r="165" spans="2:20">
      <c r="B165" s="60"/>
      <c r="C165" s="59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</row>
    <row r="166" spans="2:20">
      <c r="B166" s="60"/>
      <c r="C166" s="59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</row>
    <row r="167" spans="2:20">
      <c r="B167" s="60"/>
      <c r="C167" s="59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</row>
    <row r="168" spans="2:20">
      <c r="B168" s="38" t="s">
        <v>48</v>
      </c>
      <c r="C168" s="58"/>
      <c r="D168" s="58"/>
      <c r="E168" s="48"/>
      <c r="F168" s="58"/>
      <c r="G168" s="49"/>
      <c r="H168" s="58"/>
      <c r="I168" s="50"/>
      <c r="J168" s="58"/>
      <c r="K168" s="51"/>
      <c r="L168" s="58"/>
      <c r="M168" s="52"/>
      <c r="N168" s="58"/>
      <c r="O168" s="53"/>
      <c r="P168" s="58"/>
      <c r="Q168" s="54"/>
      <c r="R168" s="58"/>
      <c r="S168" s="55"/>
      <c r="T168" s="40"/>
    </row>
    <row r="169" spans="2:20" s="8" customFormat="1" ht="15.75">
      <c r="B169" s="215" t="s">
        <v>7</v>
      </c>
      <c r="C169" s="216"/>
      <c r="D169" s="217"/>
      <c r="E169" s="188">
        <f>E164*4.33</f>
        <v>342.07</v>
      </c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  <c r="R169" s="188"/>
      <c r="S169" s="188"/>
      <c r="T169" s="187">
        <f>(T164*4.33)/2</f>
        <v>34.098750000000003</v>
      </c>
    </row>
    <row r="170" spans="2:20" s="12" customFormat="1" ht="15.75"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</row>
    <row r="171" spans="2:20" s="8" customFormat="1" ht="15.75"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</row>
    <row r="172" spans="2:20">
      <c r="B172" s="56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</row>
    <row r="173" spans="2:20">
      <c r="B173" s="56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</row>
    <row r="174" spans="2:20" s="8" customFormat="1" ht="15.75">
      <c r="B174" s="56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</row>
    <row r="175" spans="2:20">
      <c r="B175" s="56"/>
      <c r="C175" s="57"/>
    </row>
    <row r="179" spans="2:3">
      <c r="B179" s="56"/>
      <c r="C179" s="57"/>
    </row>
  </sheetData>
  <mergeCells count="21">
    <mergeCell ref="D10:I10"/>
    <mergeCell ref="J10:T10"/>
    <mergeCell ref="P19:Q19"/>
    <mergeCell ref="R19:S19"/>
    <mergeCell ref="D19:E19"/>
    <mergeCell ref="F19:G19"/>
    <mergeCell ref="H19:I19"/>
    <mergeCell ref="J19:K19"/>
    <mergeCell ref="L19:M19"/>
    <mergeCell ref="N19:O19"/>
    <mergeCell ref="J11:T11"/>
    <mergeCell ref="J12:T12"/>
    <mergeCell ref="J13:T13"/>
    <mergeCell ref="J14:T14"/>
    <mergeCell ref="D11:I11"/>
    <mergeCell ref="D13:I13"/>
    <mergeCell ref="D17:T17"/>
    <mergeCell ref="J15:T15"/>
    <mergeCell ref="D15:I15"/>
    <mergeCell ref="D12:I12"/>
    <mergeCell ref="B169:D169"/>
  </mergeCells>
  <pageMargins left="0.7" right="0.7" top="0.75" bottom="0.75" header="0.3" footer="0.3"/>
  <pageSetup paperSize="9" orientation="landscape" r:id="rId1"/>
  <rowBreaks count="5" manualBreakCount="5">
    <brk id="67" max="16383" man="1"/>
    <brk id="87" max="16383" man="1"/>
    <brk id="107" max="16383" man="1"/>
    <brk id="127" max="16383" man="1"/>
    <brk id="147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O28"/>
  <sheetViews>
    <sheetView view="pageLayout" zoomScaleNormal="100" workbookViewId="0">
      <selection activeCell="B7" sqref="B7"/>
    </sheetView>
  </sheetViews>
  <sheetFormatPr defaultRowHeight="15"/>
  <cols>
    <col min="1" max="1" width="1.7109375" customWidth="1"/>
    <col min="2" max="2" width="29" customWidth="1"/>
    <col min="3" max="3" width="14.85546875" customWidth="1"/>
    <col min="4" max="4" width="10.7109375" customWidth="1"/>
    <col min="5" max="7" width="11.28515625" customWidth="1"/>
    <col min="8" max="8" width="11.140625" customWidth="1"/>
    <col min="9" max="9" width="10.85546875" customWidth="1"/>
    <col min="10" max="10" width="11.7109375" customWidth="1"/>
    <col min="11" max="11" width="10.28515625" customWidth="1"/>
  </cols>
  <sheetData>
    <row r="2" spans="2:15" ht="15.75" thickBot="1"/>
    <row r="3" spans="2:15" ht="15.75" thickBot="1">
      <c r="B3" s="100" t="s">
        <v>107</v>
      </c>
      <c r="C3" s="101">
        <f>'stap 6 mijn overzicht'!C4</f>
        <v>5.2045833333336304</v>
      </c>
    </row>
    <row r="5" spans="2:15">
      <c r="B5" s="180" t="s">
        <v>180</v>
      </c>
      <c r="C5" s="180"/>
      <c r="D5" s="180"/>
      <c r="E5" s="180"/>
      <c r="F5" s="180"/>
      <c r="G5" s="180"/>
      <c r="H5" s="180"/>
      <c r="I5" s="180"/>
      <c r="K5" s="180"/>
      <c r="L5" s="180"/>
      <c r="M5" s="180"/>
      <c r="N5" s="180"/>
      <c r="O5" s="180"/>
    </row>
    <row r="6" spans="2:15">
      <c r="B6" s="180" t="s">
        <v>202</v>
      </c>
      <c r="C6" s="180"/>
      <c r="D6" s="180"/>
      <c r="E6" s="180"/>
      <c r="F6" s="180"/>
      <c r="G6" s="180"/>
      <c r="H6" s="180"/>
      <c r="I6" s="180"/>
      <c r="K6" s="180"/>
      <c r="L6" s="180"/>
      <c r="M6" s="180"/>
      <c r="N6" s="180"/>
      <c r="O6" s="180"/>
    </row>
    <row r="7" spans="2:15">
      <c r="B7" s="180" t="s">
        <v>195</v>
      </c>
      <c r="C7" s="180"/>
      <c r="D7" s="180"/>
      <c r="E7" s="180"/>
      <c r="F7" s="180"/>
      <c r="G7" s="180"/>
      <c r="H7" s="180"/>
      <c r="I7" s="180"/>
      <c r="K7" s="180"/>
      <c r="L7" s="180"/>
      <c r="M7" s="180"/>
      <c r="N7" s="180"/>
      <c r="O7" s="180"/>
    </row>
    <row r="8" spans="2:15" ht="18.75">
      <c r="B8" s="6" t="s">
        <v>153</v>
      </c>
    </row>
    <row r="11" spans="2:15" s="8" customFormat="1" ht="15.75">
      <c r="B11" s="18" t="s">
        <v>49</v>
      </c>
      <c r="C11" s="19"/>
    </row>
    <row r="12" spans="2:15" s="8" customFormat="1" ht="15.75">
      <c r="B12" s="148" t="s">
        <v>156</v>
      </c>
      <c r="C12" s="159">
        <v>510</v>
      </c>
      <c r="D12"/>
      <c r="E12"/>
      <c r="F12"/>
      <c r="G12"/>
      <c r="H12"/>
      <c r="I12"/>
      <c r="J12"/>
      <c r="K12"/>
    </row>
    <row r="13" spans="2:15">
      <c r="B13" s="148" t="s">
        <v>32</v>
      </c>
      <c r="C13" s="159">
        <v>60</v>
      </c>
    </row>
    <row r="14" spans="2:15">
      <c r="B14" s="148" t="s">
        <v>33</v>
      </c>
      <c r="C14" s="159">
        <v>10</v>
      </c>
    </row>
    <row r="15" spans="2:15">
      <c r="B15" s="148" t="s">
        <v>27</v>
      </c>
      <c r="C15" s="159">
        <v>70</v>
      </c>
      <c r="D15" s="4"/>
      <c r="E15" s="4"/>
      <c r="F15" s="4"/>
      <c r="G15" s="4"/>
      <c r="H15" s="4"/>
      <c r="I15" s="4"/>
      <c r="J15" s="4"/>
      <c r="K15" s="4"/>
    </row>
    <row r="16" spans="2:15">
      <c r="B16" s="148" t="s">
        <v>31</v>
      </c>
      <c r="C16" s="159">
        <v>25</v>
      </c>
      <c r="D16" s="4"/>
      <c r="E16" s="4"/>
      <c r="F16" s="4"/>
      <c r="G16" s="4"/>
      <c r="H16" s="4"/>
      <c r="I16" s="4"/>
      <c r="J16" s="4"/>
      <c r="K16" s="4"/>
    </row>
    <row r="17" spans="2:11">
      <c r="B17" s="148" t="s">
        <v>181</v>
      </c>
      <c r="C17" s="159">
        <v>40</v>
      </c>
      <c r="D17" s="4"/>
      <c r="E17" s="4"/>
      <c r="F17" s="4"/>
      <c r="G17" s="4"/>
      <c r="H17" s="4"/>
      <c r="I17" s="4"/>
      <c r="J17" s="4"/>
      <c r="K17" s="4"/>
    </row>
    <row r="18" spans="2:11" s="4" customFormat="1">
      <c r="B18" s="149" t="s">
        <v>29</v>
      </c>
      <c r="C18" s="159"/>
      <c r="D18"/>
      <c r="E18"/>
      <c r="F18"/>
      <c r="G18"/>
      <c r="H18"/>
      <c r="I18"/>
      <c r="J18"/>
      <c r="K18"/>
    </row>
    <row r="19" spans="2:11" s="4" customFormat="1">
      <c r="B19" s="150" t="s">
        <v>103</v>
      </c>
      <c r="C19" s="160">
        <v>21</v>
      </c>
      <c r="D19"/>
      <c r="E19"/>
      <c r="F19"/>
      <c r="G19"/>
      <c r="H19"/>
      <c r="I19"/>
      <c r="J19"/>
      <c r="K19"/>
    </row>
    <row r="20" spans="2:11" s="4" customFormat="1" ht="15.75" thickBot="1">
      <c r="B20" s="151" t="s">
        <v>104</v>
      </c>
      <c r="C20" s="86"/>
      <c r="D20"/>
      <c r="E20"/>
      <c r="F20"/>
      <c r="G20"/>
      <c r="H20"/>
      <c r="I20"/>
      <c r="J20"/>
      <c r="K20"/>
    </row>
    <row r="21" spans="2:11" s="14" customFormat="1" ht="16.5" thickBot="1">
      <c r="B21" s="189" t="s">
        <v>160</v>
      </c>
      <c r="C21" s="190">
        <f>SUM(C12:C20)</f>
        <v>736</v>
      </c>
      <c r="D21"/>
      <c r="E21"/>
      <c r="F21"/>
      <c r="G21"/>
      <c r="H21"/>
      <c r="I21"/>
      <c r="J21"/>
      <c r="K21"/>
    </row>
    <row r="22" spans="2:11" s="14" customFormat="1" ht="3.75" customHeight="1">
      <c r="B22" s="152"/>
      <c r="C22" s="87"/>
      <c r="D22"/>
      <c r="E22"/>
      <c r="F22"/>
      <c r="G22"/>
      <c r="H22"/>
      <c r="I22"/>
      <c r="J22"/>
      <c r="K22"/>
    </row>
    <row r="23" spans="2:11">
      <c r="B23" s="139" t="s">
        <v>154</v>
      </c>
      <c r="C23" s="157"/>
    </row>
    <row r="24" spans="2:11">
      <c r="B24" s="153" t="s">
        <v>157</v>
      </c>
      <c r="C24" s="157">
        <v>170</v>
      </c>
    </row>
    <row r="25" spans="2:11" ht="15.75" thickBot="1">
      <c r="B25" s="154" t="s">
        <v>158</v>
      </c>
      <c r="C25" s="158"/>
    </row>
    <row r="26" spans="2:11" s="4" customFormat="1" ht="15.75" thickBot="1">
      <c r="B26" s="191" t="s">
        <v>159</v>
      </c>
      <c r="C26" s="192">
        <f>SUM(C24:C25)</f>
        <v>170</v>
      </c>
      <c r="D26"/>
      <c r="E26"/>
      <c r="F26"/>
      <c r="G26"/>
      <c r="H26"/>
      <c r="I26"/>
      <c r="J26"/>
      <c r="K26"/>
    </row>
    <row r="27" spans="2:11" s="4" customFormat="1" ht="15.75" thickBot="1">
      <c r="D27"/>
      <c r="E27"/>
      <c r="F27"/>
      <c r="G27"/>
      <c r="H27"/>
      <c r="I27"/>
      <c r="J27"/>
      <c r="K27"/>
    </row>
    <row r="28" spans="2:11" ht="16.5" thickBot="1">
      <c r="B28" s="193" t="s">
        <v>112</v>
      </c>
      <c r="C28" s="194">
        <f>C21-C24</f>
        <v>566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O29"/>
  <sheetViews>
    <sheetView view="pageLayout" zoomScaleNormal="100" workbookViewId="0">
      <selection activeCell="B24" sqref="B24"/>
    </sheetView>
  </sheetViews>
  <sheetFormatPr defaultRowHeight="15"/>
  <cols>
    <col min="1" max="1" width="2.85546875" customWidth="1"/>
    <col min="2" max="2" width="37" customWidth="1"/>
    <col min="3" max="3" width="11" customWidth="1"/>
    <col min="4" max="4" width="10.140625" customWidth="1"/>
    <col min="5" max="5" width="10.7109375" customWidth="1"/>
    <col min="6" max="6" width="10" customWidth="1"/>
    <col min="7" max="8" width="10.140625" customWidth="1"/>
    <col min="9" max="9" width="11" customWidth="1"/>
    <col min="10" max="10" width="9.85546875" customWidth="1"/>
    <col min="11" max="11" width="9.28515625" customWidth="1"/>
  </cols>
  <sheetData>
    <row r="2" spans="2:15">
      <c r="B2" s="180" t="s">
        <v>188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2:15">
      <c r="B3" s="180" t="s">
        <v>189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2:15">
      <c r="B4" s="180" t="s">
        <v>196</v>
      </c>
      <c r="C4" s="180"/>
      <c r="D4" s="180"/>
      <c r="E4" s="180"/>
      <c r="F4" s="180"/>
      <c r="G4" s="180"/>
      <c r="I4" s="180"/>
      <c r="J4" s="180"/>
      <c r="K4" s="180"/>
      <c r="L4" s="180"/>
      <c r="M4" s="180"/>
      <c r="N4" s="180"/>
      <c r="O4" s="180"/>
    </row>
    <row r="5" spans="2:15" ht="18.75">
      <c r="B5" s="6" t="s">
        <v>149</v>
      </c>
    </row>
    <row r="7" spans="2:15" ht="15.75">
      <c r="B7" s="10" t="s">
        <v>39</v>
      </c>
      <c r="C7" s="16"/>
    </row>
    <row r="8" spans="2:15" ht="5.25" customHeight="1">
      <c r="B8" s="20"/>
      <c r="C8" s="21"/>
    </row>
    <row r="9" spans="2:15">
      <c r="B9" s="103" t="s">
        <v>161</v>
      </c>
      <c r="C9" s="156">
        <v>1200</v>
      </c>
    </row>
    <row r="10" spans="2:15">
      <c r="B10" s="168" t="s">
        <v>162</v>
      </c>
      <c r="C10" s="156">
        <v>1530</v>
      </c>
    </row>
    <row r="11" spans="2:15">
      <c r="B11" s="103" t="s">
        <v>108</v>
      </c>
      <c r="C11" s="156"/>
    </row>
    <row r="12" spans="2:15">
      <c r="B12" s="103" t="s">
        <v>35</v>
      </c>
      <c r="C12" s="156"/>
    </row>
    <row r="13" spans="2:15">
      <c r="B13" s="103" t="s">
        <v>38</v>
      </c>
      <c r="C13" s="156"/>
    </row>
    <row r="14" spans="2:15">
      <c r="B14" s="103" t="s">
        <v>34</v>
      </c>
      <c r="C14" s="156"/>
    </row>
    <row r="15" spans="2:15" s="8" customFormat="1" ht="15.75">
      <c r="B15" s="195" t="s">
        <v>50</v>
      </c>
      <c r="C15" s="196">
        <f>SUM(C9:C14)</f>
        <v>2730</v>
      </c>
    </row>
    <row r="16" spans="2:15" ht="5.25" customHeight="1">
      <c r="B16" s="197"/>
      <c r="C16" s="198"/>
    </row>
    <row r="17" spans="2:3" ht="15.75">
      <c r="B17" s="10" t="s">
        <v>46</v>
      </c>
      <c r="C17" s="156"/>
    </row>
    <row r="18" spans="2:3" ht="15.75">
      <c r="B18" s="155" t="s">
        <v>155</v>
      </c>
      <c r="C18" s="156">
        <f>3*170</f>
        <v>510</v>
      </c>
    </row>
    <row r="19" spans="2:3" ht="15.75">
      <c r="B19" s="102" t="s">
        <v>203</v>
      </c>
      <c r="C19" s="156"/>
    </row>
    <row r="20" spans="2:3" ht="15.75">
      <c r="B20" s="102" t="s">
        <v>109</v>
      </c>
      <c r="C20" s="156"/>
    </row>
    <row r="21" spans="2:3" ht="15.75">
      <c r="B21" s="102" t="s">
        <v>110</v>
      </c>
      <c r="C21" s="156"/>
    </row>
    <row r="22" spans="2:3">
      <c r="B22" s="103" t="s">
        <v>36</v>
      </c>
      <c r="C22" s="156"/>
    </row>
    <row r="23" spans="2:3">
      <c r="B23" s="103" t="s">
        <v>37</v>
      </c>
      <c r="C23" s="156"/>
    </row>
    <row r="24" spans="2:3">
      <c r="B24" s="103" t="s">
        <v>204</v>
      </c>
      <c r="C24" s="156"/>
    </row>
    <row r="25" spans="2:3">
      <c r="B25" s="103" t="s">
        <v>111</v>
      </c>
      <c r="C25" s="156"/>
    </row>
    <row r="26" spans="2:3" s="8" customFormat="1" ht="15.75">
      <c r="B26" s="195" t="s">
        <v>7</v>
      </c>
      <c r="C26" s="195">
        <f>SUM(C17:C25)</f>
        <v>510</v>
      </c>
    </row>
    <row r="27" spans="2:3" ht="5.25" customHeight="1">
      <c r="B27" s="17"/>
      <c r="C27" s="17"/>
    </row>
    <row r="28" spans="2:3" ht="15.75" thickBot="1"/>
    <row r="29" spans="2:3" ht="15.75" thickBot="1">
      <c r="B29" s="128" t="s">
        <v>112</v>
      </c>
      <c r="C29" s="101">
        <f>C15-C26</f>
        <v>2220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K23"/>
  <sheetViews>
    <sheetView zoomScaleNormal="100" workbookViewId="0">
      <selection activeCell="D21" sqref="D21"/>
    </sheetView>
  </sheetViews>
  <sheetFormatPr defaultRowHeight="15"/>
  <cols>
    <col min="1" max="1" width="2.7109375" customWidth="1"/>
    <col min="2" max="2" width="34.85546875" customWidth="1"/>
    <col min="3" max="3" width="12.7109375" style="2" customWidth="1"/>
    <col min="4" max="4" width="13.28515625" style="2" customWidth="1"/>
    <col min="5" max="5" width="11.85546875" style="2" customWidth="1"/>
    <col min="6" max="6" width="12.140625" style="2" customWidth="1"/>
    <col min="7" max="7" width="11.140625" style="2" customWidth="1"/>
    <col min="8" max="10" width="11.7109375" style="2" customWidth="1"/>
  </cols>
  <sheetData>
    <row r="3" spans="2:11" ht="15.75" thickBot="1"/>
    <row r="4" spans="2:11" s="6" customFormat="1" ht="19.5" thickBot="1">
      <c r="B4" s="105" t="s">
        <v>113</v>
      </c>
      <c r="C4" s="23">
        <f>C9-C11</f>
        <v>5.2045833333336304</v>
      </c>
      <c r="D4" s="104"/>
      <c r="E4" s="104"/>
      <c r="F4" s="104"/>
      <c r="G4" s="104"/>
      <c r="H4" s="104"/>
      <c r="I4" s="104"/>
      <c r="J4" s="104"/>
    </row>
    <row r="5" spans="2:11" s="6" customFormat="1" ht="18.75">
      <c r="B5" s="133"/>
      <c r="C5" s="104"/>
      <c r="D5" s="104"/>
      <c r="E5" s="104"/>
      <c r="F5" s="104"/>
      <c r="G5" s="104"/>
      <c r="H5" s="104"/>
      <c r="I5" s="104"/>
      <c r="J5" s="104"/>
    </row>
    <row r="6" spans="2:11" s="6" customFormat="1" ht="18.75">
      <c r="B6" s="133" t="s">
        <v>150</v>
      </c>
      <c r="C6" s="104"/>
      <c r="D6" s="104"/>
      <c r="E6" s="104"/>
      <c r="F6" s="104"/>
      <c r="G6" s="104"/>
      <c r="H6" s="104"/>
      <c r="I6" s="104"/>
      <c r="J6" s="104"/>
    </row>
    <row r="7" spans="2:11" s="6" customFormat="1" ht="19.5" thickBot="1">
      <c r="C7" s="22"/>
      <c r="D7" s="22"/>
      <c r="E7" s="22"/>
      <c r="F7" s="22"/>
      <c r="G7" s="22"/>
      <c r="H7" s="22"/>
      <c r="I7" s="22"/>
      <c r="J7" s="22"/>
    </row>
    <row r="8" spans="2:11" ht="19.5" thickBot="1">
      <c r="B8" s="199" t="s">
        <v>117</v>
      </c>
      <c r="C8" s="200"/>
      <c r="D8" s="7"/>
      <c r="E8" s="7"/>
      <c r="F8" s="7"/>
      <c r="G8" s="7"/>
      <c r="H8" s="7"/>
      <c r="I8" s="7"/>
      <c r="J8" s="7"/>
      <c r="K8" s="5"/>
    </row>
    <row r="9" spans="2:11" ht="15.75" customHeight="1">
      <c r="B9" s="201" t="s">
        <v>43</v>
      </c>
      <c r="C9" s="202">
        <f>'stap 1 mijn inkomsten'!D19</f>
        <v>1555.3733333333334</v>
      </c>
    </row>
    <row r="10" spans="2:11" ht="3.75" customHeight="1">
      <c r="B10" s="197"/>
      <c r="C10" s="203"/>
    </row>
    <row r="11" spans="2:11">
      <c r="B11" s="204" t="s">
        <v>116</v>
      </c>
      <c r="C11" s="205">
        <f>SUM(C12:C15)</f>
        <v>1550.1687499999998</v>
      </c>
    </row>
    <row r="12" spans="2:11">
      <c r="B12" s="206" t="s">
        <v>40</v>
      </c>
      <c r="C12" s="203">
        <f>'Stap 2 mijn leefkosten'!E22</f>
        <v>438</v>
      </c>
    </row>
    <row r="13" spans="2:11">
      <c r="B13" s="206" t="s">
        <v>41</v>
      </c>
      <c r="C13" s="203">
        <f>'Stap 3 mijn ondersteuning'!E169</f>
        <v>342.07</v>
      </c>
    </row>
    <row r="14" spans="2:11">
      <c r="B14" s="206" t="s">
        <v>42</v>
      </c>
      <c r="C14" s="203">
        <f>'Stap 3 mijn ondersteuning'!T169</f>
        <v>34.098750000000003</v>
      </c>
    </row>
    <row r="15" spans="2:11">
      <c r="B15" s="206" t="s">
        <v>114</v>
      </c>
      <c r="C15" s="203">
        <f>'Stap 4 mijn woon-huishoudkosten'!C21</f>
        <v>736</v>
      </c>
    </row>
    <row r="17" spans="2:3">
      <c r="B17" s="204" t="s">
        <v>118</v>
      </c>
      <c r="C17" s="203"/>
    </row>
    <row r="18" spans="2:3">
      <c r="B18" s="197" t="s">
        <v>7</v>
      </c>
      <c r="C18" s="203">
        <f>'Stap 5 eenmalige uitgaven'!C15</f>
        <v>2730</v>
      </c>
    </row>
    <row r="19" spans="2:3" ht="6.75" customHeight="1">
      <c r="B19" s="197"/>
      <c r="C19" s="203"/>
    </row>
    <row r="20" spans="2:3">
      <c r="B20" s="204" t="s">
        <v>44</v>
      </c>
      <c r="C20" s="203"/>
    </row>
    <row r="21" spans="2:3">
      <c r="B21" s="197" t="s">
        <v>7</v>
      </c>
      <c r="C21" s="203">
        <f>'Stap 5 eenmalige uitgaven'!C26</f>
        <v>510</v>
      </c>
    </row>
    <row r="22" spans="2:3" ht="5.25" customHeight="1">
      <c r="B22" s="197"/>
      <c r="C22" s="203"/>
    </row>
    <row r="23" spans="2:3">
      <c r="B23" s="204" t="s">
        <v>115</v>
      </c>
      <c r="C23" s="205">
        <f>C18-C21</f>
        <v>2220</v>
      </c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L26"/>
  <sheetViews>
    <sheetView zoomScaleNormal="100" workbookViewId="0">
      <selection activeCell="D17" sqref="D17"/>
    </sheetView>
  </sheetViews>
  <sheetFormatPr defaultRowHeight="15"/>
  <cols>
    <col min="1" max="1" width="2.140625" customWidth="1"/>
    <col min="2" max="2" width="10.28515625" customWidth="1"/>
    <col min="3" max="3" width="7.28515625" customWidth="1"/>
    <col min="4" max="4" width="10.7109375" customWidth="1"/>
    <col min="5" max="5" width="14.7109375" style="2" customWidth="1"/>
    <col min="6" max="6" width="9.28515625" style="2" customWidth="1"/>
    <col min="7" max="7" width="9.140625" style="2" customWidth="1"/>
    <col min="10" max="10" width="11.28515625" customWidth="1"/>
  </cols>
  <sheetData>
    <row r="3" spans="2:12" s="66" customFormat="1" ht="26.25">
      <c r="B3" s="67" t="s">
        <v>73</v>
      </c>
      <c r="C3" s="67"/>
      <c r="D3" s="68"/>
      <c r="E3" s="68"/>
      <c r="F3" s="68"/>
      <c r="G3" s="68"/>
      <c r="H3" s="67"/>
      <c r="I3" s="67"/>
      <c r="J3" s="67"/>
      <c r="K3" s="67"/>
      <c r="L3" s="67"/>
    </row>
    <row r="4" spans="2:12">
      <c r="B4" s="69" t="s">
        <v>79</v>
      </c>
      <c r="C4" s="70"/>
      <c r="D4" s="70"/>
      <c r="E4" s="71"/>
      <c r="F4" s="71"/>
      <c r="G4" s="71"/>
      <c r="H4" s="70"/>
      <c r="I4" s="70"/>
      <c r="J4" s="70"/>
      <c r="K4" s="70"/>
      <c r="L4" s="70"/>
    </row>
    <row r="5" spans="2:12">
      <c r="B5" s="70" t="s">
        <v>65</v>
      </c>
      <c r="C5" s="70" t="s">
        <v>62</v>
      </c>
      <c r="D5" s="70" t="s">
        <v>205</v>
      </c>
      <c r="E5" s="71" t="s">
        <v>63</v>
      </c>
      <c r="F5" s="71" t="s">
        <v>78</v>
      </c>
      <c r="G5" s="72" t="s">
        <v>59</v>
      </c>
      <c r="H5" s="71" t="s">
        <v>70</v>
      </c>
      <c r="I5" s="71" t="s">
        <v>71</v>
      </c>
      <c r="J5" s="71" t="s">
        <v>72</v>
      </c>
      <c r="K5" s="71" t="s">
        <v>76</v>
      </c>
      <c r="L5" s="71" t="s">
        <v>77</v>
      </c>
    </row>
    <row r="6" spans="2:12">
      <c r="B6" s="16" t="s">
        <v>66</v>
      </c>
      <c r="C6" s="16" t="s">
        <v>67</v>
      </c>
      <c r="D6" s="16">
        <v>5</v>
      </c>
      <c r="E6" s="106">
        <v>45248</v>
      </c>
      <c r="F6" s="85">
        <v>1690.8</v>
      </c>
      <c r="G6" s="107">
        <f>E6/F6</f>
        <v>26.761296427726521</v>
      </c>
      <c r="H6" s="106">
        <f>G6+1.533</f>
        <v>28.294296427726522</v>
      </c>
      <c r="I6" s="106">
        <f>G6+14.63</f>
        <v>41.391296427726523</v>
      </c>
      <c r="J6" s="106">
        <f>G6+(G6*20%)</f>
        <v>32.113555713271822</v>
      </c>
      <c r="K6" s="106">
        <f>H6+(H6*20%)</f>
        <v>33.953155713271826</v>
      </c>
      <c r="L6" s="106">
        <f>I6+(I6*20%)</f>
        <v>49.669555713271826</v>
      </c>
    </row>
    <row r="7" spans="2:12">
      <c r="B7" s="16" t="s">
        <v>66</v>
      </c>
      <c r="C7" s="16" t="s">
        <v>67</v>
      </c>
      <c r="D7" s="16">
        <v>10</v>
      </c>
      <c r="E7" s="106">
        <v>51059</v>
      </c>
      <c r="F7" s="85">
        <v>1690.8</v>
      </c>
      <c r="G7" s="107">
        <f>E7/F7</f>
        <v>30.198131062219069</v>
      </c>
      <c r="H7" s="106">
        <f>G7+1.533</f>
        <v>31.73113106221907</v>
      </c>
      <c r="I7" s="106">
        <f>G7+16.83</f>
        <v>47.028131062219067</v>
      </c>
      <c r="J7" s="106">
        <f t="shared" ref="J7:J14" si="0">G7+(G7*20%)</f>
        <v>36.237757274662883</v>
      </c>
      <c r="K7" s="106">
        <f t="shared" ref="K7:K14" si="1">H7+(H7*20%)</f>
        <v>38.077357274662887</v>
      </c>
      <c r="L7" s="106">
        <f t="shared" ref="L7:L14" si="2">I7+(I7*20%)</f>
        <v>56.433757274662881</v>
      </c>
    </row>
    <row r="8" spans="2:12">
      <c r="B8" s="16" t="s">
        <v>66</v>
      </c>
      <c r="C8" s="16" t="s">
        <v>67</v>
      </c>
      <c r="D8" s="16">
        <v>20</v>
      </c>
      <c r="E8" s="106">
        <v>62083.9</v>
      </c>
      <c r="F8" s="85">
        <v>1690.8</v>
      </c>
      <c r="G8" s="107">
        <f>E8/F8</f>
        <v>36.718653891648927</v>
      </c>
      <c r="H8" s="106">
        <f>G8+1.533</f>
        <v>38.251653891648928</v>
      </c>
      <c r="I8" s="106">
        <f>G8+20.5</f>
        <v>57.218653891648927</v>
      </c>
      <c r="J8" s="106">
        <f t="shared" si="0"/>
        <v>44.062384669978712</v>
      </c>
      <c r="K8" s="106">
        <f t="shared" si="1"/>
        <v>45.901984669978717</v>
      </c>
      <c r="L8" s="106">
        <f t="shared" si="2"/>
        <v>68.662384669978707</v>
      </c>
    </row>
    <row r="9" spans="2:12">
      <c r="B9" s="70"/>
      <c r="C9" s="70"/>
      <c r="D9" s="70"/>
      <c r="E9" s="71"/>
      <c r="F9" s="73"/>
      <c r="G9" s="72"/>
      <c r="H9" s="71"/>
      <c r="I9" s="70"/>
      <c r="J9" s="71"/>
      <c r="K9" s="71"/>
      <c r="L9" s="71"/>
    </row>
    <row r="10" spans="2:12">
      <c r="B10" s="109" t="s">
        <v>68</v>
      </c>
      <c r="C10" s="109" t="s">
        <v>69</v>
      </c>
      <c r="D10" s="109">
        <v>5</v>
      </c>
      <c r="E10" s="113">
        <v>41475.839999999997</v>
      </c>
      <c r="F10" s="114">
        <v>1690.8</v>
      </c>
      <c r="G10" s="115">
        <f>E10/F10</f>
        <v>24.530305180979418</v>
      </c>
      <c r="H10" s="113">
        <f t="shared" ref="H10:H14" si="3">G10+1.533</f>
        <v>26.06330518097942</v>
      </c>
      <c r="I10" s="113">
        <f>G10+12.87</f>
        <v>37.400305180979416</v>
      </c>
      <c r="J10" s="113">
        <f>G10+(G10*20%)</f>
        <v>29.436366217175301</v>
      </c>
      <c r="K10" s="113">
        <f t="shared" si="1"/>
        <v>31.275966217175302</v>
      </c>
      <c r="L10" s="113">
        <f t="shared" si="2"/>
        <v>44.8803662171753</v>
      </c>
    </row>
    <row r="11" spans="2:12">
      <c r="B11" s="109" t="s">
        <v>68</v>
      </c>
      <c r="C11" s="109" t="str">
        <f>C10</f>
        <v>B2a</v>
      </c>
      <c r="D11" s="109">
        <v>10</v>
      </c>
      <c r="E11" s="113">
        <v>45093.87</v>
      </c>
      <c r="F11" s="114">
        <v>1690.8</v>
      </c>
      <c r="G11" s="115">
        <f>E11/F11</f>
        <v>26.670138396025553</v>
      </c>
      <c r="H11" s="113">
        <f t="shared" si="3"/>
        <v>28.203138396025555</v>
      </c>
      <c r="I11" s="113">
        <f>G11+14.81</f>
        <v>41.480138396025552</v>
      </c>
      <c r="J11" s="113">
        <f t="shared" si="0"/>
        <v>32.004166075230664</v>
      </c>
      <c r="K11" s="113">
        <f t="shared" si="1"/>
        <v>33.843766075230668</v>
      </c>
      <c r="L11" s="113">
        <f t="shared" si="2"/>
        <v>49.776166075230662</v>
      </c>
    </row>
    <row r="12" spans="2:12">
      <c r="B12" s="109" t="s">
        <v>68</v>
      </c>
      <c r="C12" s="109" t="str">
        <f>C11</f>
        <v>B2a</v>
      </c>
      <c r="D12" s="109">
        <v>20</v>
      </c>
      <c r="E12" s="113">
        <v>54699</v>
      </c>
      <c r="F12" s="114">
        <v>1690.8</v>
      </c>
      <c r="G12" s="115">
        <f>E12/F12</f>
        <v>32.350958126330731</v>
      </c>
      <c r="H12" s="113">
        <f t="shared" si="3"/>
        <v>33.883958126330732</v>
      </c>
      <c r="I12" s="113">
        <f>G12+18.04</f>
        <v>50.39095812633073</v>
      </c>
      <c r="J12" s="113">
        <f t="shared" si="0"/>
        <v>38.821149751596877</v>
      </c>
      <c r="K12" s="113">
        <f t="shared" si="1"/>
        <v>40.660749751596882</v>
      </c>
      <c r="L12" s="113">
        <f t="shared" si="2"/>
        <v>60.469149751596873</v>
      </c>
    </row>
    <row r="13" spans="2:12">
      <c r="B13" s="70"/>
      <c r="C13" s="70"/>
      <c r="D13" s="70"/>
      <c r="E13" s="71"/>
      <c r="F13" s="73"/>
      <c r="G13" s="72"/>
      <c r="H13" s="71"/>
      <c r="I13" s="70"/>
      <c r="J13" s="71"/>
      <c r="K13" s="71"/>
      <c r="L13" s="71"/>
    </row>
    <row r="14" spans="2:12">
      <c r="B14" s="108" t="s">
        <v>75</v>
      </c>
      <c r="C14" s="108" t="s">
        <v>74</v>
      </c>
      <c r="D14" s="108">
        <v>5</v>
      </c>
      <c r="E14" s="110">
        <v>40106</v>
      </c>
      <c r="F14" s="111">
        <v>1690.8</v>
      </c>
      <c r="G14" s="112">
        <f>E14/F14</f>
        <v>23.720132481665484</v>
      </c>
      <c r="H14" s="110">
        <f t="shared" si="3"/>
        <v>25.253132481665485</v>
      </c>
      <c r="I14" s="110">
        <f>G14+12.29</f>
        <v>36.01013248166548</v>
      </c>
      <c r="J14" s="110">
        <f t="shared" si="0"/>
        <v>28.464158977998579</v>
      </c>
      <c r="K14" s="110">
        <f t="shared" si="1"/>
        <v>30.303758977998584</v>
      </c>
      <c r="L14" s="110">
        <f t="shared" si="2"/>
        <v>43.212158977998577</v>
      </c>
    </row>
    <row r="15" spans="2:12">
      <c r="B15" s="70"/>
      <c r="C15" s="70"/>
      <c r="D15" s="70"/>
      <c r="E15" s="71"/>
      <c r="F15" s="71"/>
      <c r="G15" s="71"/>
      <c r="H15" s="70"/>
      <c r="I15" s="70"/>
      <c r="J15" s="70"/>
      <c r="K15" s="70"/>
      <c r="L15" s="70"/>
    </row>
    <row r="16" spans="2:12">
      <c r="B16" s="69" t="s">
        <v>80</v>
      </c>
      <c r="C16" s="70"/>
      <c r="D16" s="70"/>
      <c r="E16" s="71"/>
      <c r="F16" s="71"/>
      <c r="G16" s="71"/>
      <c r="H16" s="70"/>
      <c r="I16" s="70"/>
      <c r="J16" s="70"/>
      <c r="K16" s="70"/>
      <c r="L16" s="70"/>
    </row>
    <row r="17" spans="2:12">
      <c r="B17" s="70" t="s">
        <v>65</v>
      </c>
      <c r="C17" s="70" t="s">
        <v>62</v>
      </c>
      <c r="D17" s="70" t="s">
        <v>205</v>
      </c>
      <c r="E17" s="71" t="s">
        <v>63</v>
      </c>
      <c r="F17" s="71" t="s">
        <v>64</v>
      </c>
      <c r="G17" s="72" t="s">
        <v>59</v>
      </c>
      <c r="H17" s="71" t="s">
        <v>70</v>
      </c>
      <c r="I17" s="71" t="s">
        <v>71</v>
      </c>
      <c r="J17" s="71" t="s">
        <v>72</v>
      </c>
      <c r="K17" s="71" t="s">
        <v>76</v>
      </c>
      <c r="L17" s="71" t="s">
        <v>77</v>
      </c>
    </row>
    <row r="18" spans="2:12">
      <c r="B18" s="16" t="s">
        <v>66</v>
      </c>
      <c r="C18" s="16" t="s">
        <v>67</v>
      </c>
      <c r="D18" s="16">
        <v>5</v>
      </c>
      <c r="E18" s="106">
        <f>45248+(E6*15%)</f>
        <v>52035.199999999997</v>
      </c>
      <c r="F18" s="85">
        <v>1690.8</v>
      </c>
      <c r="G18" s="107">
        <f>E18/F18</f>
        <v>30.775490891885497</v>
      </c>
      <c r="H18" s="106">
        <f>G18+1.533</f>
        <v>32.308490891885498</v>
      </c>
      <c r="I18" s="106">
        <f>G18+14.63</f>
        <v>45.405490891885499</v>
      </c>
      <c r="J18" s="106">
        <f>G18+(G18*20%)</f>
        <v>36.930589070262599</v>
      </c>
      <c r="K18" s="106">
        <f>H18+(H18*20%)</f>
        <v>38.770189070262596</v>
      </c>
      <c r="L18" s="106">
        <f>I18+(I18*20%)</f>
        <v>54.486589070262596</v>
      </c>
    </row>
    <row r="19" spans="2:12">
      <c r="B19" s="16" t="s">
        <v>66</v>
      </c>
      <c r="C19" s="16" t="s">
        <v>67</v>
      </c>
      <c r="D19" s="16">
        <v>10</v>
      </c>
      <c r="E19" s="106">
        <f>51059+(E7*15%)</f>
        <v>58717.85</v>
      </c>
      <c r="F19" s="85">
        <v>1690.8</v>
      </c>
      <c r="G19" s="107">
        <f>E19/F19</f>
        <v>34.727850721551931</v>
      </c>
      <c r="H19" s="106">
        <f>G19+1.533</f>
        <v>36.260850721551932</v>
      </c>
      <c r="I19" s="106">
        <f>G19+16.83</f>
        <v>51.557850721551929</v>
      </c>
      <c r="J19" s="106">
        <f t="shared" ref="J19:J20" si="4">G19+(G19*20%)</f>
        <v>41.673420865862319</v>
      </c>
      <c r="K19" s="106">
        <f t="shared" ref="K19:K20" si="5">H19+(H19*20%)</f>
        <v>43.513020865862316</v>
      </c>
      <c r="L19" s="106">
        <f t="shared" ref="L19:L20" si="6">I19+(I19*20%)</f>
        <v>61.869420865862317</v>
      </c>
    </row>
    <row r="20" spans="2:12">
      <c r="B20" s="16" t="s">
        <v>66</v>
      </c>
      <c r="C20" s="16" t="s">
        <v>67</v>
      </c>
      <c r="D20" s="16">
        <v>20</v>
      </c>
      <c r="E20" s="106">
        <f>62083.9+(E8*15%)</f>
        <v>71396.485000000001</v>
      </c>
      <c r="F20" s="85">
        <v>1690.8</v>
      </c>
      <c r="G20" s="107">
        <f>E20/F20</f>
        <v>42.226451975396266</v>
      </c>
      <c r="H20" s="106">
        <f>G20+1.533</f>
        <v>43.759451975396267</v>
      </c>
      <c r="I20" s="106">
        <f>G20+20.5</f>
        <v>62.726451975396266</v>
      </c>
      <c r="J20" s="106">
        <f t="shared" si="4"/>
        <v>50.671742370475521</v>
      </c>
      <c r="K20" s="106">
        <f t="shared" si="5"/>
        <v>52.511342370475518</v>
      </c>
      <c r="L20" s="106">
        <f t="shared" si="6"/>
        <v>75.271742370475522</v>
      </c>
    </row>
    <row r="21" spans="2:12">
      <c r="B21" s="70"/>
      <c r="C21" s="70"/>
      <c r="D21" s="70"/>
      <c r="E21" s="71"/>
      <c r="F21" s="73"/>
      <c r="G21" s="72"/>
      <c r="H21" s="71"/>
      <c r="I21" s="70"/>
      <c r="J21" s="71"/>
      <c r="K21" s="71"/>
      <c r="L21" s="71"/>
    </row>
    <row r="22" spans="2:12">
      <c r="B22" s="109" t="s">
        <v>68</v>
      </c>
      <c r="C22" s="109" t="s">
        <v>69</v>
      </c>
      <c r="D22" s="109">
        <v>5</v>
      </c>
      <c r="E22" s="113">
        <f>41475.84+(E10*15%)</f>
        <v>47697.215999999993</v>
      </c>
      <c r="F22" s="114">
        <v>1690.8</v>
      </c>
      <c r="G22" s="115">
        <f>E22/F22</f>
        <v>28.209850958126328</v>
      </c>
      <c r="H22" s="113">
        <f t="shared" ref="H22:H26" si="7">G22+1.533</f>
        <v>29.742850958126329</v>
      </c>
      <c r="I22" s="113">
        <f>G22+12.87</f>
        <v>41.079850958126329</v>
      </c>
      <c r="J22" s="113">
        <f>G22+(G22*20%)</f>
        <v>33.851821149751594</v>
      </c>
      <c r="K22" s="113">
        <f t="shared" ref="K22:K24" si="8">H22+(H22*20%)</f>
        <v>35.691421149751598</v>
      </c>
      <c r="L22" s="113">
        <f t="shared" ref="L22:L24" si="9">I22+(I22*20%)</f>
        <v>49.295821149751596</v>
      </c>
    </row>
    <row r="23" spans="2:12">
      <c r="B23" s="109" t="s">
        <v>68</v>
      </c>
      <c r="C23" s="109" t="str">
        <f>C22</f>
        <v>B2a</v>
      </c>
      <c r="D23" s="109">
        <v>10</v>
      </c>
      <c r="E23" s="113">
        <f>45093.87+(E11*15%)</f>
        <v>51857.950500000006</v>
      </c>
      <c r="F23" s="114">
        <v>1690.8</v>
      </c>
      <c r="G23" s="115">
        <f>E23/F23</f>
        <v>30.670659155429387</v>
      </c>
      <c r="H23" s="113">
        <f t="shared" si="7"/>
        <v>32.203659155429385</v>
      </c>
      <c r="I23" s="113">
        <f>G23+14.81</f>
        <v>45.480659155429386</v>
      </c>
      <c r="J23" s="113">
        <f t="shared" ref="J23:J24" si="10">G23+(G23*20%)</f>
        <v>36.804790986515265</v>
      </c>
      <c r="K23" s="113">
        <f t="shared" si="8"/>
        <v>38.644390986515262</v>
      </c>
      <c r="L23" s="113">
        <f t="shared" si="9"/>
        <v>54.576790986515263</v>
      </c>
    </row>
    <row r="24" spans="2:12">
      <c r="B24" s="109" t="s">
        <v>68</v>
      </c>
      <c r="C24" s="109" t="str">
        <f>C23</f>
        <v>B2a</v>
      </c>
      <c r="D24" s="109">
        <v>20</v>
      </c>
      <c r="E24" s="113">
        <f>54699+(E12*15%)</f>
        <v>62903.85</v>
      </c>
      <c r="F24" s="114">
        <v>1690.8</v>
      </c>
      <c r="G24" s="115">
        <f>E24/F24</f>
        <v>37.203601845280339</v>
      </c>
      <c r="H24" s="113">
        <f t="shared" si="7"/>
        <v>38.73660184528034</v>
      </c>
      <c r="I24" s="113">
        <f>G24+18.04</f>
        <v>55.243601845280338</v>
      </c>
      <c r="J24" s="113">
        <f t="shared" si="10"/>
        <v>44.644322214336405</v>
      </c>
      <c r="K24" s="113">
        <f t="shared" si="8"/>
        <v>46.48392221433641</v>
      </c>
      <c r="L24" s="113">
        <f t="shared" si="9"/>
        <v>66.292322214336409</v>
      </c>
    </row>
    <row r="25" spans="2:12">
      <c r="B25" s="70"/>
      <c r="C25" s="70"/>
      <c r="D25" s="70"/>
      <c r="E25" s="71"/>
      <c r="F25" s="73"/>
      <c r="G25" s="72"/>
      <c r="H25" s="71"/>
      <c r="I25" s="70"/>
      <c r="J25" s="71"/>
      <c r="K25" s="71"/>
      <c r="L25" s="71"/>
    </row>
    <row r="26" spans="2:12">
      <c r="B26" s="108" t="s">
        <v>75</v>
      </c>
      <c r="C26" s="108" t="s">
        <v>74</v>
      </c>
      <c r="D26" s="108">
        <v>5</v>
      </c>
      <c r="E26" s="110">
        <f>40106+(E14*15%)</f>
        <v>46121.9</v>
      </c>
      <c r="F26" s="111">
        <v>1690.8</v>
      </c>
      <c r="G26" s="112">
        <f>E26/F26</f>
        <v>27.278152353915306</v>
      </c>
      <c r="H26" s="110">
        <f t="shared" si="7"/>
        <v>28.811152353915308</v>
      </c>
      <c r="I26" s="110">
        <f>G26+12.29</f>
        <v>39.568152353915309</v>
      </c>
      <c r="J26" s="110">
        <f t="shared" ref="J26" si="11">G26+(G26*20%)</f>
        <v>32.733782824698366</v>
      </c>
      <c r="K26" s="110">
        <f t="shared" ref="K26" si="12">H26+(H26*20%)</f>
        <v>34.573382824698371</v>
      </c>
      <c r="L26" s="110">
        <f t="shared" ref="L26" si="13">I26+(I26*20%)</f>
        <v>47.481782824698371</v>
      </c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O56"/>
  <sheetViews>
    <sheetView topLeftCell="A16" workbookViewId="0">
      <selection activeCell="I40" sqref="I40"/>
    </sheetView>
  </sheetViews>
  <sheetFormatPr defaultRowHeight="15"/>
  <cols>
    <col min="2" max="2" width="66.7109375" customWidth="1"/>
    <col min="3" max="3" width="11.85546875" bestFit="1" customWidth="1"/>
    <col min="9" max="9" width="28" customWidth="1"/>
    <col min="10" max="10" width="11.28515625" bestFit="1" customWidth="1"/>
    <col min="11" max="11" width="10.28515625" bestFit="1" customWidth="1"/>
    <col min="12" max="12" width="11.28515625" style="2" bestFit="1" customWidth="1"/>
    <col min="15" max="15" width="11.28515625" style="2" bestFit="1" customWidth="1"/>
  </cols>
  <sheetData>
    <row r="2" spans="2:11" ht="21">
      <c r="B2" s="119" t="s">
        <v>144</v>
      </c>
    </row>
    <row r="3" spans="2:11" ht="21.75" thickBot="1">
      <c r="B3" s="119"/>
    </row>
    <row r="4" spans="2:11" ht="15.75" thickBot="1">
      <c r="B4" s="120" t="s">
        <v>122</v>
      </c>
      <c r="C4" s="121"/>
    </row>
    <row r="5" spans="2:11">
      <c r="J5" s="65"/>
    </row>
    <row r="6" spans="2:11">
      <c r="B6" s="3" t="s">
        <v>207</v>
      </c>
      <c r="J6" s="2"/>
    </row>
    <row r="7" spans="2:11">
      <c r="B7" t="s">
        <v>124</v>
      </c>
      <c r="C7">
        <v>261</v>
      </c>
      <c r="J7" s="2"/>
    </row>
    <row r="8" spans="2:11">
      <c r="B8" t="s">
        <v>125</v>
      </c>
      <c r="C8">
        <v>38</v>
      </c>
      <c r="J8" s="2"/>
    </row>
    <row r="9" spans="2:11">
      <c r="B9" t="s">
        <v>119</v>
      </c>
      <c r="C9">
        <f>C8/5</f>
        <v>7.6</v>
      </c>
      <c r="J9" s="2"/>
    </row>
    <row r="10" spans="2:11">
      <c r="B10" s="117" t="s">
        <v>206</v>
      </c>
      <c r="C10" s="117">
        <f>C7*C9</f>
        <v>1983.6</v>
      </c>
      <c r="J10" s="2"/>
    </row>
    <row r="11" spans="2:11">
      <c r="B11" s="116"/>
      <c r="C11" s="116"/>
      <c r="I11" s="63"/>
      <c r="J11" s="2"/>
    </row>
    <row r="12" spans="2:11">
      <c r="B12" s="3" t="s">
        <v>120</v>
      </c>
      <c r="J12" s="2"/>
      <c r="K12" s="2"/>
    </row>
    <row r="13" spans="2:11">
      <c r="B13" t="s">
        <v>126</v>
      </c>
      <c r="C13">
        <f>C7</f>
        <v>261</v>
      </c>
      <c r="J13" s="2"/>
    </row>
    <row r="14" spans="2:11">
      <c r="B14" t="s">
        <v>127</v>
      </c>
      <c r="C14">
        <v>-10</v>
      </c>
      <c r="I14" s="63"/>
      <c r="J14" s="2"/>
    </row>
    <row r="15" spans="2:11">
      <c r="B15" t="s">
        <v>128</v>
      </c>
      <c r="C15">
        <v>-20</v>
      </c>
      <c r="J15" s="2"/>
    </row>
    <row r="16" spans="2:11">
      <c r="B16" t="s">
        <v>129</v>
      </c>
      <c r="C16">
        <v>-2</v>
      </c>
      <c r="J16" s="2"/>
    </row>
    <row r="17" spans="2:15">
      <c r="B17" t="s">
        <v>121</v>
      </c>
      <c r="C17">
        <f>-(C13*2.5%)</f>
        <v>-6.5250000000000004</v>
      </c>
      <c r="J17" s="2"/>
    </row>
    <row r="18" spans="2:15">
      <c r="B18" t="s">
        <v>151</v>
      </c>
      <c r="C18">
        <f>SUM(C13:C17)</f>
        <v>222.47499999999999</v>
      </c>
    </row>
    <row r="19" spans="2:15">
      <c r="B19" s="117" t="s">
        <v>208</v>
      </c>
      <c r="C19" s="117">
        <f>C18*C9</f>
        <v>1690.81</v>
      </c>
      <c r="J19" s="2"/>
    </row>
    <row r="20" spans="2:15" ht="15.75" thickBot="1"/>
    <row r="21" spans="2:15" ht="15.75" thickBot="1">
      <c r="B21" s="122" t="s">
        <v>123</v>
      </c>
      <c r="C21" s="123"/>
    </row>
    <row r="22" spans="2:15">
      <c r="B22" s="3"/>
    </row>
    <row r="23" spans="2:15">
      <c r="B23" s="135" t="s">
        <v>152</v>
      </c>
      <c r="C23" s="136"/>
      <c r="J23" s="2"/>
    </row>
    <row r="24" spans="2:15">
      <c r="B24" s="138" t="s">
        <v>219</v>
      </c>
      <c r="C24" s="137">
        <v>24295</v>
      </c>
    </row>
    <row r="25" spans="2:15">
      <c r="B25" s="138" t="s">
        <v>209</v>
      </c>
      <c r="C25" s="137">
        <f>(96.41+48.25)*12</f>
        <v>1735.92</v>
      </c>
      <c r="J25" s="2"/>
    </row>
    <row r="26" spans="2:15">
      <c r="B26" s="97" t="s">
        <v>210</v>
      </c>
      <c r="C26" s="134">
        <f>SUM(C24:C25)</f>
        <v>26030.92</v>
      </c>
    </row>
    <row r="27" spans="2:15">
      <c r="C27" s="118"/>
    </row>
    <row r="28" spans="2:15">
      <c r="B28" s="3" t="s">
        <v>138</v>
      </c>
      <c r="C28" s="2"/>
      <c r="J28" s="63"/>
      <c r="L28" s="64"/>
      <c r="M28" s="64"/>
      <c r="N28" s="64"/>
      <c r="O28" s="64"/>
    </row>
    <row r="29" spans="2:15">
      <c r="B29" t="s">
        <v>211</v>
      </c>
      <c r="C29" s="2">
        <f>C24/12</f>
        <v>2024.5833333333333</v>
      </c>
    </row>
    <row r="30" spans="2:15">
      <c r="B30" t="s">
        <v>130</v>
      </c>
      <c r="C30" s="2">
        <f>C25/12</f>
        <v>144.66</v>
      </c>
      <c r="J30" s="2"/>
    </row>
    <row r="31" spans="2:15">
      <c r="B31" t="s">
        <v>131</v>
      </c>
      <c r="C31" s="124">
        <f>(C29+C30)*92%</f>
        <v>1995.7038666666667</v>
      </c>
      <c r="J31" s="2"/>
      <c r="K31" s="2"/>
      <c r="M31" s="2"/>
      <c r="N31" s="2"/>
    </row>
    <row r="32" spans="2:15">
      <c r="C32" s="2"/>
    </row>
    <row r="33" spans="2:3">
      <c r="B33" s="117" t="s">
        <v>139</v>
      </c>
      <c r="C33" s="2"/>
    </row>
    <row r="34" spans="2:3">
      <c r="B34" t="s">
        <v>132</v>
      </c>
      <c r="C34" s="2">
        <f>C24/12</f>
        <v>2024.5833333333333</v>
      </c>
    </row>
    <row r="35" spans="2:3">
      <c r="B35" t="s">
        <v>133</v>
      </c>
      <c r="C35" s="2">
        <f>C25/12</f>
        <v>144.66</v>
      </c>
    </row>
    <row r="36" spans="2:3">
      <c r="B36" t="s">
        <v>134</v>
      </c>
      <c r="C36" s="124">
        <f>(C34+C35)*76%</f>
        <v>1648.6249333333333</v>
      </c>
    </row>
    <row r="37" spans="2:3">
      <c r="C37" s="2"/>
    </row>
    <row r="38" spans="2:3">
      <c r="B38" s="117" t="s">
        <v>212</v>
      </c>
      <c r="C38" s="2"/>
    </row>
    <row r="39" spans="2:3">
      <c r="B39" t="s">
        <v>213</v>
      </c>
      <c r="C39" s="2">
        <f>C26+C36</f>
        <v>27679.544933333331</v>
      </c>
    </row>
    <row r="40" spans="2:3">
      <c r="B40" t="s">
        <v>214</v>
      </c>
      <c r="C40" s="124">
        <f>C39*35.25%</f>
        <v>9757.0395889999982</v>
      </c>
    </row>
    <row r="41" spans="2:3">
      <c r="C41" s="2"/>
    </row>
    <row r="42" spans="2:3">
      <c r="B42" s="117" t="s">
        <v>140</v>
      </c>
      <c r="C42" s="2"/>
    </row>
    <row r="43" spans="2:3">
      <c r="B43" s="1" t="s">
        <v>215</v>
      </c>
      <c r="C43" s="124">
        <v>125</v>
      </c>
    </row>
    <row r="44" spans="2:3">
      <c r="B44" s="1" t="s">
        <v>135</v>
      </c>
      <c r="C44" s="124">
        <f>(C39+C40)*0.36%</f>
        <v>134.77170428039997</v>
      </c>
    </row>
    <row r="45" spans="2:3">
      <c r="B45" s="1" t="s">
        <v>216</v>
      </c>
      <c r="C45" s="124">
        <v>120</v>
      </c>
    </row>
    <row r="46" spans="2:3">
      <c r="B46" s="1" t="s">
        <v>136</v>
      </c>
      <c r="C46" s="124">
        <f>1.3*222</f>
        <v>288.60000000000002</v>
      </c>
    </row>
    <row r="47" spans="2:3">
      <c r="C47" s="125"/>
    </row>
    <row r="48" spans="2:3">
      <c r="B48" s="117" t="s">
        <v>137</v>
      </c>
      <c r="C48" s="125">
        <f>C26+C31+C36+C40+C43+C44+C45+C46</f>
        <v>40100.660093280392</v>
      </c>
    </row>
    <row r="50" spans="2:3">
      <c r="B50" s="117" t="s">
        <v>142</v>
      </c>
      <c r="C50" s="118">
        <f>C48/C19</f>
        <v>23.716833998663596</v>
      </c>
    </row>
    <row r="51" spans="2:3" ht="15.75" thickBot="1"/>
    <row r="52" spans="2:3" ht="15.75" thickBot="1">
      <c r="B52" s="126" t="s">
        <v>141</v>
      </c>
      <c r="C52" s="127"/>
    </row>
    <row r="54" spans="2:3">
      <c r="B54" t="s">
        <v>143</v>
      </c>
      <c r="C54" s="2">
        <f>C50</f>
        <v>23.716833998663596</v>
      </c>
    </row>
    <row r="55" spans="2:3">
      <c r="B55" t="s">
        <v>217</v>
      </c>
      <c r="C55" s="2">
        <f>C54*0.15</f>
        <v>3.5575250997995393</v>
      </c>
    </row>
    <row r="56" spans="2:3">
      <c r="B56" s="117" t="s">
        <v>218</v>
      </c>
      <c r="C56" s="118">
        <f>SUM(C54:C55)</f>
        <v>27.274359098463137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ten geleide</vt:lpstr>
      <vt:lpstr>stap 1 mijn inkomsten</vt:lpstr>
      <vt:lpstr>Stap 2 mijn leefkosten</vt:lpstr>
      <vt:lpstr>Stap 3 mijn ondersteuning</vt:lpstr>
      <vt:lpstr>Stap 4 mijn woon-huishoudkosten</vt:lpstr>
      <vt:lpstr>Stap 5 eenmalige uitgaven</vt:lpstr>
      <vt:lpstr>stap 6 mijn overzicht</vt:lpstr>
      <vt:lpstr>loonkostentabel</vt:lpstr>
      <vt:lpstr>bijlage loonkost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Martine</cp:lastModifiedBy>
  <cp:lastPrinted>2016-11-02T13:50:07Z</cp:lastPrinted>
  <dcterms:created xsi:type="dcterms:W3CDTF">2015-10-26T12:35:03Z</dcterms:created>
  <dcterms:modified xsi:type="dcterms:W3CDTF">2017-11-15T16:32:17Z</dcterms:modified>
</cp:coreProperties>
</file>